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Transmission Rates AEP West SPP OpCos and Transcos\True Ups\2022 Annual Update\Filed Documents 5-27-22\"/>
    </mc:Choice>
  </mc:AlternateContent>
  <xr:revisionPtr revIDLastSave="0" documentId="13_ncr:1_{7892291B-3F99-4F23-AF5B-30C63A9E9585}" xr6:coauthVersionLast="47" xr6:coauthVersionMax="47" xr10:uidLastSave="{00000000-0000-0000-0000-000000000000}"/>
  <bookViews>
    <workbookView xWindow="-120" yWindow="-120" windowWidth="24240" windowHeight="13140" tabRatio="838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xyz - blank" sheetId="13" r:id="rId78"/>
  </sheets>
  <externalReferences>
    <externalReference r:id="rId79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'S.xyz - blank'!$A$1:$P$165</definedName>
    <definedName name="_xlnm.Print_Area" localSheetId="0">'SWE.Sch.11.Rates'!$A$1:$T$95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'S.xyz - blank'!#REF!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0" i="99" l="1"/>
  <c r="L100" i="99"/>
  <c r="M100" i="99" s="1"/>
  <c r="M19" i="99"/>
  <c r="K19" i="99"/>
  <c r="L19" i="99" s="1"/>
  <c r="N100" i="98"/>
  <c r="L100" i="98"/>
  <c r="M100" i="98" s="1"/>
  <c r="M19" i="98"/>
  <c r="K19" i="98"/>
  <c r="L19" i="98" s="1"/>
  <c r="N100" i="97"/>
  <c r="L100" i="97"/>
  <c r="M100" i="97" s="1"/>
  <c r="M19" i="97"/>
  <c r="K19" i="97"/>
  <c r="L19" i="97" s="1"/>
  <c r="N101" i="96"/>
  <c r="L101" i="96"/>
  <c r="M101" i="96" s="1"/>
  <c r="M20" i="96"/>
  <c r="K20" i="96"/>
  <c r="L20" i="96" s="1"/>
  <c r="N101" i="95"/>
  <c r="L101" i="95"/>
  <c r="M101" i="95" s="1"/>
  <c r="M20" i="95"/>
  <c r="K20" i="95"/>
  <c r="L20" i="95" s="1"/>
  <c r="N102" i="94"/>
  <c r="L102" i="94"/>
  <c r="M102" i="94" s="1"/>
  <c r="M21" i="94"/>
  <c r="K21" i="94"/>
  <c r="L21" i="94" s="1"/>
  <c r="N101" i="93"/>
  <c r="L101" i="93"/>
  <c r="M101" i="93" s="1"/>
  <c r="M20" i="93"/>
  <c r="K20" i="93"/>
  <c r="L20" i="93" s="1"/>
  <c r="N102" i="92"/>
  <c r="L102" i="92"/>
  <c r="M102" i="92" s="1"/>
  <c r="M21" i="92"/>
  <c r="K21" i="92"/>
  <c r="L21" i="92" s="1"/>
  <c r="N102" i="91"/>
  <c r="L102" i="91"/>
  <c r="M102" i="91" s="1"/>
  <c r="M21" i="91"/>
  <c r="K21" i="91"/>
  <c r="L21" i="91" s="1"/>
  <c r="N102" i="90"/>
  <c r="L102" i="90"/>
  <c r="M102" i="90" s="1"/>
  <c r="M21" i="90"/>
  <c r="K21" i="90"/>
  <c r="L21" i="90" s="1"/>
  <c r="N102" i="89"/>
  <c r="L102" i="89"/>
  <c r="M102" i="89" s="1"/>
  <c r="M21" i="89"/>
  <c r="K21" i="89"/>
  <c r="L21" i="89" s="1"/>
  <c r="N102" i="88"/>
  <c r="L102" i="88"/>
  <c r="M102" i="88" s="1"/>
  <c r="M21" i="88"/>
  <c r="K21" i="88"/>
  <c r="L21" i="88" s="1"/>
  <c r="N102" i="87"/>
  <c r="L102" i="87"/>
  <c r="M102" i="87" s="1"/>
  <c r="M21" i="87"/>
  <c r="K21" i="87"/>
  <c r="L21" i="87" s="1"/>
  <c r="N103" i="86"/>
  <c r="L103" i="86"/>
  <c r="M103" i="86" s="1"/>
  <c r="M22" i="86"/>
  <c r="K22" i="86"/>
  <c r="L22" i="86" s="1"/>
  <c r="N103" i="85"/>
  <c r="L103" i="85"/>
  <c r="M103" i="85" s="1"/>
  <c r="M22" i="85"/>
  <c r="K22" i="85"/>
  <c r="L22" i="85" s="1"/>
  <c r="N102" i="84"/>
  <c r="L102" i="84"/>
  <c r="M102" i="84" s="1"/>
  <c r="M22" i="84"/>
  <c r="L22" i="84"/>
  <c r="K22" i="84"/>
  <c r="N103" i="83"/>
  <c r="L103" i="83"/>
  <c r="M103" i="83" s="1"/>
  <c r="M22" i="83"/>
  <c r="K22" i="83"/>
  <c r="L22" i="83" s="1"/>
  <c r="N103" i="82"/>
  <c r="L103" i="82"/>
  <c r="M103" i="82" s="1"/>
  <c r="M22" i="82"/>
  <c r="K22" i="82"/>
  <c r="L22" i="82" s="1"/>
  <c r="N103" i="81"/>
  <c r="L103" i="81"/>
  <c r="M103" i="81" s="1"/>
  <c r="M22" i="81"/>
  <c r="K22" i="81"/>
  <c r="L22" i="81" s="1"/>
  <c r="N103" i="80"/>
  <c r="L103" i="80"/>
  <c r="M103" i="80" s="1"/>
  <c r="M22" i="80"/>
  <c r="K22" i="80"/>
  <c r="L22" i="80" s="1"/>
  <c r="N104" i="79"/>
  <c r="L104" i="79"/>
  <c r="M104" i="79" s="1"/>
  <c r="M23" i="79"/>
  <c r="K23" i="79"/>
  <c r="L23" i="79" s="1"/>
  <c r="N104" i="78"/>
  <c r="L104" i="78"/>
  <c r="M104" i="78" s="1"/>
  <c r="M23" i="78"/>
  <c r="K23" i="78"/>
  <c r="L23" i="78" s="1"/>
  <c r="N104" i="77"/>
  <c r="L104" i="77"/>
  <c r="M104" i="77" s="1"/>
  <c r="M23" i="77"/>
  <c r="K23" i="77"/>
  <c r="L23" i="77" s="1"/>
  <c r="N104" i="76"/>
  <c r="L104" i="76"/>
  <c r="M104" i="76" s="1"/>
  <c r="M23" i="76"/>
  <c r="K23" i="76"/>
  <c r="L23" i="76" s="1"/>
  <c r="N104" i="75"/>
  <c r="L104" i="75"/>
  <c r="M104" i="75" s="1"/>
  <c r="M23" i="75"/>
  <c r="K23" i="75"/>
  <c r="L23" i="75" s="1"/>
  <c r="N109" i="74"/>
  <c r="L109" i="74"/>
  <c r="M109" i="74" s="1"/>
  <c r="M28" i="74"/>
  <c r="K28" i="74"/>
  <c r="L28" i="74" s="1"/>
  <c r="N109" i="73"/>
  <c r="L109" i="73"/>
  <c r="M109" i="73" s="1"/>
  <c r="M28" i="73"/>
  <c r="K28" i="73"/>
  <c r="L28" i="73" s="1"/>
  <c r="N107" i="72"/>
  <c r="L107" i="72"/>
  <c r="M107" i="72" s="1"/>
  <c r="M26" i="72"/>
  <c r="K26" i="72"/>
  <c r="L26" i="72" s="1"/>
  <c r="N111" i="71"/>
  <c r="L111" i="71"/>
  <c r="M111" i="71" s="1"/>
  <c r="M30" i="71"/>
  <c r="K30" i="71"/>
  <c r="L30" i="71" s="1"/>
  <c r="N112" i="70"/>
  <c r="L112" i="70"/>
  <c r="M112" i="70" s="1"/>
  <c r="M31" i="70"/>
  <c r="L31" i="70"/>
  <c r="K31" i="70"/>
  <c r="N112" i="69"/>
  <c r="L112" i="69"/>
  <c r="M112" i="69" s="1"/>
  <c r="M31" i="69"/>
  <c r="K31" i="69"/>
  <c r="L31" i="69" s="1"/>
  <c r="N105" i="68"/>
  <c r="L105" i="68"/>
  <c r="M105" i="68" s="1"/>
  <c r="M24" i="68"/>
  <c r="K24" i="68"/>
  <c r="L24" i="68" s="1"/>
  <c r="N105" i="67"/>
  <c r="L105" i="67"/>
  <c r="M105" i="67" s="1"/>
  <c r="M24" i="67"/>
  <c r="K24" i="67"/>
  <c r="L24" i="67" s="1"/>
  <c r="N105" i="66"/>
  <c r="L105" i="66"/>
  <c r="M105" i="66" s="1"/>
  <c r="M24" i="66"/>
  <c r="K24" i="66"/>
  <c r="L24" i="66" s="1"/>
  <c r="N105" i="65"/>
  <c r="L105" i="65"/>
  <c r="M105" i="65" s="1"/>
  <c r="M24" i="65"/>
  <c r="K24" i="65"/>
  <c r="L24" i="65" s="1"/>
  <c r="N106" i="64"/>
  <c r="L106" i="64"/>
  <c r="M106" i="64" s="1"/>
  <c r="M25" i="64"/>
  <c r="K25" i="64"/>
  <c r="L25" i="64" s="1"/>
  <c r="N106" i="60"/>
  <c r="L106" i="60"/>
  <c r="M106" i="60" s="1"/>
  <c r="M25" i="60"/>
  <c r="K25" i="60"/>
  <c r="L25" i="60" s="1"/>
  <c r="N106" i="62"/>
  <c r="L106" i="62"/>
  <c r="M106" i="62" s="1"/>
  <c r="M25" i="62"/>
  <c r="K25" i="62"/>
  <c r="L25" i="62" s="1"/>
  <c r="N106" i="63"/>
  <c r="L106" i="63"/>
  <c r="M106" i="63" s="1"/>
  <c r="M25" i="63"/>
  <c r="K25" i="63"/>
  <c r="L25" i="63" s="1"/>
  <c r="N106" i="61"/>
  <c r="L106" i="61"/>
  <c r="M106" i="61" s="1"/>
  <c r="M25" i="61"/>
  <c r="K25" i="61"/>
  <c r="L25" i="61" s="1"/>
  <c r="N106" i="59"/>
  <c r="L106" i="59"/>
  <c r="M106" i="59" s="1"/>
  <c r="M25" i="59"/>
  <c r="K25" i="59"/>
  <c r="L25" i="59" s="1"/>
  <c r="N107" i="58"/>
  <c r="L107" i="58"/>
  <c r="M107" i="58" s="1"/>
  <c r="M26" i="58"/>
  <c r="K26" i="58"/>
  <c r="L26" i="58" s="1"/>
  <c r="N107" i="57"/>
  <c r="L107" i="57"/>
  <c r="M107" i="57" s="1"/>
  <c r="M26" i="57"/>
  <c r="K26" i="57"/>
  <c r="L26" i="57" s="1"/>
  <c r="N107" i="56"/>
  <c r="L107" i="56"/>
  <c r="M107" i="56" s="1"/>
  <c r="M26" i="56"/>
  <c r="K26" i="56"/>
  <c r="L26" i="56" s="1"/>
  <c r="N107" i="55"/>
  <c r="L107" i="55"/>
  <c r="M107" i="55" s="1"/>
  <c r="M26" i="55"/>
  <c r="K26" i="55"/>
  <c r="L26" i="55" s="1"/>
  <c r="N107" i="54"/>
  <c r="L107" i="54"/>
  <c r="M107" i="54" s="1"/>
  <c r="M26" i="54"/>
  <c r="K26" i="54"/>
  <c r="L26" i="54" s="1"/>
  <c r="N107" i="53"/>
  <c r="L107" i="53"/>
  <c r="M107" i="53" s="1"/>
  <c r="M26" i="53"/>
  <c r="K26" i="53"/>
  <c r="L26" i="53" s="1"/>
  <c r="N107" i="46"/>
  <c r="L107" i="46"/>
  <c r="M107" i="46" s="1"/>
  <c r="M26" i="46"/>
  <c r="K26" i="46"/>
  <c r="L26" i="46" s="1"/>
  <c r="N108" i="45"/>
  <c r="L108" i="45"/>
  <c r="M108" i="45" s="1"/>
  <c r="M27" i="45"/>
  <c r="K27" i="45"/>
  <c r="L27" i="45" s="1"/>
  <c r="N109" i="44"/>
  <c r="L109" i="44"/>
  <c r="M109" i="44" s="1"/>
  <c r="M28" i="44"/>
  <c r="K28" i="44"/>
  <c r="L28" i="44" s="1"/>
  <c r="N109" i="43"/>
  <c r="L109" i="43"/>
  <c r="M109" i="43" s="1"/>
  <c r="M28" i="43"/>
  <c r="K28" i="43"/>
  <c r="L28" i="43" s="1"/>
  <c r="N109" i="42"/>
  <c r="L109" i="42"/>
  <c r="M109" i="42" s="1"/>
  <c r="M28" i="42"/>
  <c r="K28" i="42"/>
  <c r="L28" i="42" s="1"/>
  <c r="N109" i="41"/>
  <c r="L109" i="41"/>
  <c r="M109" i="41" s="1"/>
  <c r="M28" i="41"/>
  <c r="K28" i="41"/>
  <c r="L28" i="41" s="1"/>
  <c r="N109" i="39"/>
  <c r="L109" i="39"/>
  <c r="M109" i="39" s="1"/>
  <c r="M28" i="39"/>
  <c r="K28" i="39"/>
  <c r="L28" i="39" s="1"/>
  <c r="N111" i="34"/>
  <c r="L111" i="34"/>
  <c r="M111" i="34" s="1"/>
  <c r="M30" i="34"/>
  <c r="K30" i="34"/>
  <c r="L30" i="34" s="1"/>
  <c r="N111" i="32"/>
  <c r="L111" i="32"/>
  <c r="M111" i="32" s="1"/>
  <c r="M30" i="32"/>
  <c r="K30" i="32"/>
  <c r="L30" i="32" s="1"/>
  <c r="N111" i="31"/>
  <c r="L111" i="31"/>
  <c r="M111" i="31" s="1"/>
  <c r="M30" i="31"/>
  <c r="K30" i="31"/>
  <c r="L30" i="31" s="1"/>
  <c r="N112" i="30"/>
  <c r="L112" i="30"/>
  <c r="M112" i="30" s="1"/>
  <c r="M31" i="30"/>
  <c r="K31" i="30"/>
  <c r="L31" i="30" s="1"/>
  <c r="N112" i="29"/>
  <c r="L112" i="29"/>
  <c r="M112" i="29" s="1"/>
  <c r="M31" i="29"/>
  <c r="K31" i="29"/>
  <c r="L31" i="29" s="1"/>
  <c r="N113" i="28"/>
  <c r="L113" i="28"/>
  <c r="M113" i="28" s="1"/>
  <c r="M32" i="28"/>
  <c r="K32" i="28"/>
  <c r="L32" i="28" s="1"/>
  <c r="N112" i="27"/>
  <c r="L112" i="27"/>
  <c r="M112" i="27" s="1"/>
  <c r="M31" i="27"/>
  <c r="K31" i="27"/>
  <c r="L31" i="27" s="1"/>
  <c r="N111" i="24"/>
  <c r="M111" i="24"/>
  <c r="L111" i="24"/>
  <c r="M30" i="24"/>
  <c r="K30" i="24"/>
  <c r="L30" i="24" s="1"/>
  <c r="N111" i="23"/>
  <c r="L111" i="23"/>
  <c r="M111" i="23" s="1"/>
  <c r="M30" i="23"/>
  <c r="K30" i="23"/>
  <c r="L30" i="23" s="1"/>
  <c r="N110" i="22"/>
  <c r="L110" i="22"/>
  <c r="M110" i="22" s="1"/>
  <c r="M29" i="22"/>
  <c r="K29" i="22"/>
  <c r="L29" i="22" s="1"/>
  <c r="N110" i="21"/>
  <c r="L110" i="21"/>
  <c r="M110" i="21" s="1"/>
  <c r="M29" i="21"/>
  <c r="K29" i="21"/>
  <c r="L29" i="21" s="1"/>
  <c r="N110" i="20"/>
  <c r="L110" i="20"/>
  <c r="M110" i="20" s="1"/>
  <c r="M29" i="20"/>
  <c r="K29" i="20"/>
  <c r="L29" i="20" s="1"/>
  <c r="D111" i="20"/>
  <c r="N110" i="19"/>
  <c r="L110" i="19"/>
  <c r="M110" i="19" s="1"/>
  <c r="M29" i="19"/>
  <c r="K29" i="19"/>
  <c r="L29" i="19" s="1"/>
  <c r="N110" i="18"/>
  <c r="L110" i="18"/>
  <c r="M110" i="18" s="1"/>
  <c r="M29" i="18"/>
  <c r="K29" i="18"/>
  <c r="L29" i="18" s="1"/>
  <c r="N110" i="17"/>
  <c r="L110" i="17"/>
  <c r="M110" i="17" s="1"/>
  <c r="M29" i="17"/>
  <c r="K29" i="17"/>
  <c r="L29" i="17" s="1"/>
  <c r="N110" i="3"/>
  <c r="L110" i="3"/>
  <c r="M110" i="3" s="1"/>
  <c r="M29" i="3"/>
  <c r="K29" i="3"/>
  <c r="L29" i="3" s="1"/>
  <c r="T14" i="36" l="1"/>
  <c r="N101" i="94" l="1"/>
  <c r="L101" i="94"/>
  <c r="M101" i="94" s="1"/>
  <c r="M20" i="94"/>
  <c r="K20" i="94"/>
  <c r="L20" i="94" s="1"/>
  <c r="N102" i="86"/>
  <c r="L102" i="86"/>
  <c r="M102" i="86" s="1"/>
  <c r="M21" i="86" l="1"/>
  <c r="K21" i="86"/>
  <c r="L21" i="86" s="1"/>
  <c r="N99" i="97"/>
  <c r="L99" i="97"/>
  <c r="M99" i="97" s="1"/>
  <c r="N100" i="93"/>
  <c r="L100" i="93"/>
  <c r="M100" i="93" s="1"/>
  <c r="N101" i="92"/>
  <c r="L101" i="92"/>
  <c r="M101" i="92" s="1"/>
  <c r="N101" i="91"/>
  <c r="L101" i="91"/>
  <c r="M101" i="91" s="1"/>
  <c r="N101" i="90"/>
  <c r="L101" i="90"/>
  <c r="M101" i="90" s="1"/>
  <c r="N101" i="89"/>
  <c r="L101" i="89"/>
  <c r="M101" i="89" s="1"/>
  <c r="N101" i="88"/>
  <c r="L101" i="88"/>
  <c r="M101" i="88" s="1"/>
  <c r="N101" i="87"/>
  <c r="L101" i="87"/>
  <c r="M101" i="87" s="1"/>
  <c r="N101" i="86"/>
  <c r="L101" i="86"/>
  <c r="M101" i="86" s="1"/>
  <c r="N102" i="83"/>
  <c r="L102" i="83"/>
  <c r="M102" i="83" s="1"/>
  <c r="N102" i="82"/>
  <c r="L102" i="82"/>
  <c r="M102" i="82" s="1"/>
  <c r="N102" i="81"/>
  <c r="L102" i="81"/>
  <c r="M102" i="81" s="1"/>
  <c r="N102" i="80"/>
  <c r="L102" i="80"/>
  <c r="M102" i="80" s="1"/>
  <c r="N103" i="79"/>
  <c r="L103" i="79"/>
  <c r="M103" i="79" s="1"/>
  <c r="N103" i="78"/>
  <c r="L103" i="78"/>
  <c r="M103" i="78" s="1"/>
  <c r="N103" i="77"/>
  <c r="L103" i="77"/>
  <c r="M103" i="77" s="1"/>
  <c r="N103" i="76"/>
  <c r="L103" i="76"/>
  <c r="M103" i="76" s="1"/>
  <c r="N103" i="75"/>
  <c r="L103" i="75"/>
  <c r="M103" i="75" s="1"/>
  <c r="N108" i="73"/>
  <c r="L108" i="73"/>
  <c r="M108" i="73" s="1"/>
  <c r="N106" i="72"/>
  <c r="L106" i="72"/>
  <c r="M106" i="72" s="1"/>
  <c r="N110" i="71"/>
  <c r="L110" i="71"/>
  <c r="M110" i="71" s="1"/>
  <c r="N111" i="70"/>
  <c r="L111" i="70"/>
  <c r="M111" i="70" s="1"/>
  <c r="N111" i="69"/>
  <c r="L111" i="69"/>
  <c r="M111" i="69" s="1"/>
  <c r="N104" i="68"/>
  <c r="L104" i="68"/>
  <c r="M104" i="68" s="1"/>
  <c r="N104" i="67"/>
  <c r="L104" i="67"/>
  <c r="M104" i="67" s="1"/>
  <c r="N104" i="66"/>
  <c r="L104" i="66"/>
  <c r="M104" i="66" s="1"/>
  <c r="N104" i="65"/>
  <c r="L104" i="65"/>
  <c r="M104" i="65" s="1"/>
  <c r="N105" i="64"/>
  <c r="L105" i="64"/>
  <c r="M105" i="64" s="1"/>
  <c r="N105" i="60"/>
  <c r="L105" i="60"/>
  <c r="M105" i="60" s="1"/>
  <c r="N105" i="62"/>
  <c r="L105" i="62"/>
  <c r="M105" i="62" s="1"/>
  <c r="N105" i="63"/>
  <c r="L105" i="63"/>
  <c r="M105" i="63" s="1"/>
  <c r="N105" i="61"/>
  <c r="L105" i="61"/>
  <c r="M105" i="61" s="1"/>
  <c r="N101" i="84"/>
  <c r="L101" i="84"/>
  <c r="M101" i="84" s="1"/>
  <c r="N102" i="85"/>
  <c r="L102" i="85"/>
  <c r="M102" i="85" s="1"/>
  <c r="N105" i="59"/>
  <c r="L105" i="59"/>
  <c r="M105" i="59" s="1"/>
  <c r="N106" i="58" l="1"/>
  <c r="L106" i="58"/>
  <c r="M106" i="58" s="1"/>
  <c r="N106" i="57"/>
  <c r="L106" i="57"/>
  <c r="M106" i="57" s="1"/>
  <c r="N106" i="56"/>
  <c r="L106" i="56"/>
  <c r="M106" i="56" s="1"/>
  <c r="N106" i="55"/>
  <c r="L106" i="55"/>
  <c r="M106" i="55" s="1"/>
  <c r="N106" i="54"/>
  <c r="L106" i="54"/>
  <c r="M106" i="54" s="1"/>
  <c r="N106" i="53"/>
  <c r="L106" i="53"/>
  <c r="M106" i="53" s="1"/>
  <c r="N106" i="46"/>
  <c r="L106" i="46"/>
  <c r="M106" i="46" s="1"/>
  <c r="N107" i="45"/>
  <c r="L107" i="45"/>
  <c r="M107" i="45" s="1"/>
  <c r="N108" i="44"/>
  <c r="L108" i="44"/>
  <c r="M108" i="44" s="1"/>
  <c r="N108" i="43"/>
  <c r="L108" i="43"/>
  <c r="M108" i="43" s="1"/>
  <c r="N108" i="42"/>
  <c r="L108" i="42"/>
  <c r="M108" i="42" s="1"/>
  <c r="N108" i="41"/>
  <c r="L108" i="41"/>
  <c r="M108" i="41" s="1"/>
  <c r="N108" i="39"/>
  <c r="L108" i="39"/>
  <c r="M108" i="39" s="1"/>
  <c r="N110" i="34"/>
  <c r="L110" i="34"/>
  <c r="M110" i="34" s="1"/>
  <c r="N110" i="32"/>
  <c r="L110" i="32"/>
  <c r="M110" i="32" s="1"/>
  <c r="N110" i="31"/>
  <c r="L110" i="31"/>
  <c r="M110" i="31" s="1"/>
  <c r="N111" i="30"/>
  <c r="L111" i="30"/>
  <c r="M111" i="30" s="1"/>
  <c r="N111" i="29"/>
  <c r="L111" i="29"/>
  <c r="M111" i="29" s="1"/>
  <c r="N112" i="28"/>
  <c r="L112" i="28"/>
  <c r="M112" i="28" s="1"/>
  <c r="N111" i="27"/>
  <c r="L111" i="27"/>
  <c r="M111" i="27" s="1"/>
  <c r="N110" i="24"/>
  <c r="L110" i="24"/>
  <c r="M110" i="24" s="1"/>
  <c r="N110" i="23"/>
  <c r="L110" i="23"/>
  <c r="M110" i="23" s="1"/>
  <c r="N109" i="22"/>
  <c r="L109" i="22"/>
  <c r="M109" i="22" s="1"/>
  <c r="N109" i="21"/>
  <c r="L109" i="21"/>
  <c r="M109" i="21" s="1"/>
  <c r="N109" i="20" l="1"/>
  <c r="L109" i="20"/>
  <c r="M109" i="20" s="1"/>
  <c r="N109" i="19"/>
  <c r="L109" i="19"/>
  <c r="M109" i="19" s="1"/>
  <c r="N109" i="18"/>
  <c r="L109" i="18"/>
  <c r="M109" i="18" s="1"/>
  <c r="N109" i="17"/>
  <c r="L109" i="17"/>
  <c r="M109" i="17" s="1"/>
  <c r="N109" i="3"/>
  <c r="L109" i="3"/>
  <c r="M109" i="3" s="1"/>
  <c r="N108" i="74"/>
  <c r="L108" i="74"/>
  <c r="M108" i="74" s="1"/>
  <c r="N107" i="74"/>
  <c r="L107" i="74"/>
  <c r="M107" i="74" s="1"/>
  <c r="M27" i="74"/>
  <c r="K27" i="74"/>
  <c r="L27" i="74" s="1"/>
  <c r="M18" i="99" l="1"/>
  <c r="K18" i="99"/>
  <c r="L18" i="99" s="1"/>
  <c r="M17" i="99"/>
  <c r="K17" i="99"/>
  <c r="L17" i="99" s="1"/>
  <c r="M18" i="98"/>
  <c r="K18" i="98"/>
  <c r="L18" i="98" s="1"/>
  <c r="M17" i="98"/>
  <c r="L17" i="98"/>
  <c r="K17" i="98"/>
  <c r="M18" i="97"/>
  <c r="K18" i="97"/>
  <c r="L18" i="97" s="1"/>
  <c r="M17" i="97"/>
  <c r="K17" i="97"/>
  <c r="L17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/>
  <c r="K22" i="76"/>
  <c r="L22" i="76" s="1"/>
  <c r="M22" i="75"/>
  <c r="K22" i="75"/>
  <c r="L22" i="75" s="1"/>
  <c r="M26" i="74"/>
  <c r="K26" i="74"/>
  <c r="L26" i="74" s="1"/>
  <c r="M27" i="73"/>
  <c r="K27" i="73"/>
  <c r="L27" i="73" s="1"/>
  <c r="M25" i="72"/>
  <c r="K25" i="72"/>
  <c r="L25" i="72" s="1"/>
  <c r="M29" i="71"/>
  <c r="K29" i="71"/>
  <c r="L29" i="71" s="1"/>
  <c r="M30" i="70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6"/>
  <c r="K23" i="66"/>
  <c r="L23" i="66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3"/>
  <c r="K24" i="63"/>
  <c r="L24" i="63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M25" i="55"/>
  <c r="K25" i="55"/>
  <c r="L25" i="55" s="1"/>
  <c r="M25" i="54"/>
  <c r="K25" i="54"/>
  <c r="L25" i="54" s="1"/>
  <c r="M25" i="53"/>
  <c r="K25" i="53"/>
  <c r="L25" i="53" s="1"/>
  <c r="M25" i="46"/>
  <c r="K25" i="46"/>
  <c r="L25" i="46" s="1"/>
  <c r="M26" i="45"/>
  <c r="K26" i="45"/>
  <c r="L26" i="45" s="1"/>
  <c r="M27" i="44"/>
  <c r="K27" i="44"/>
  <c r="L27" i="44" s="1"/>
  <c r="M27" i="43"/>
  <c r="K27" i="43"/>
  <c r="L27" i="43" s="1"/>
  <c r="M27" i="42"/>
  <c r="K27" i="42"/>
  <c r="L27" i="42" s="1"/>
  <c r="M27" i="4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K29" i="31"/>
  <c r="L29" i="31" s="1"/>
  <c r="M30" i="30"/>
  <c r="K30" i="30"/>
  <c r="L30" i="30" s="1"/>
  <c r="M30" i="29"/>
  <c r="K30" i="29"/>
  <c r="L30" i="29" s="1"/>
  <c r="M31" i="28"/>
  <c r="K31" i="28"/>
  <c r="L31" i="28" s="1"/>
  <c r="M30" i="27"/>
  <c r="K30" i="27"/>
  <c r="L30" i="27" s="1"/>
  <c r="M29" i="24"/>
  <c r="K29" i="24"/>
  <c r="L29" i="24" s="1"/>
  <c r="M29" i="23"/>
  <c r="K29" i="23"/>
  <c r="L29" i="23" s="1"/>
  <c r="M28" i="22"/>
  <c r="K28" i="22"/>
  <c r="L28" i="22" s="1"/>
  <c r="M28" i="21"/>
  <c r="K28" i="21"/>
  <c r="L28" i="21" s="1"/>
  <c r="M28" i="20"/>
  <c r="K28" i="20"/>
  <c r="L28" i="20" s="1"/>
  <c r="M28" i="19"/>
  <c r="K28" i="19"/>
  <c r="L28" i="19" s="1"/>
  <c r="M28" i="18" l="1"/>
  <c r="K28" i="18"/>
  <c r="L28" i="18" s="1"/>
  <c r="M28" i="17"/>
  <c r="K28" i="17"/>
  <c r="L28" i="17" s="1"/>
  <c r="M28" i="3"/>
  <c r="K28" i="3"/>
  <c r="L28" i="3" s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M101" i="99"/>
  <c r="O100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2" i="99"/>
  <c r="L22" i="99"/>
  <c r="N21" i="99"/>
  <c r="L21" i="99"/>
  <c r="N20" i="99"/>
  <c r="L20" i="99"/>
  <c r="N19" i="99"/>
  <c r="N18" i="99"/>
  <c r="N17" i="99"/>
  <c r="I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3" i="99" l="1"/>
  <c r="O43" i="99"/>
  <c r="O49" i="99"/>
  <c r="O26" i="99"/>
  <c r="O28" i="99"/>
  <c r="O31" i="99"/>
  <c r="O22" i="99"/>
  <c r="O30" i="99"/>
  <c r="O32" i="99"/>
  <c r="O34" i="99"/>
  <c r="O38" i="99"/>
  <c r="O44" i="99"/>
  <c r="O46" i="99"/>
  <c r="O48" i="99"/>
  <c r="O19" i="99"/>
  <c r="O53" i="99"/>
  <c r="O55" i="99"/>
  <c r="O57" i="99"/>
  <c r="O61" i="99"/>
  <c r="O65" i="99"/>
  <c r="O69" i="99"/>
  <c r="O71" i="99"/>
  <c r="P106" i="99"/>
  <c r="P108" i="99"/>
  <c r="P112" i="99"/>
  <c r="P116" i="99"/>
  <c r="P104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03" i="99"/>
  <c r="P110" i="99"/>
  <c r="P117" i="99"/>
  <c r="P121" i="99"/>
  <c r="P123" i="99"/>
  <c r="P125" i="99"/>
  <c r="P127" i="99"/>
  <c r="P129" i="99"/>
  <c r="P105" i="99"/>
  <c r="P107" i="99"/>
  <c r="P114" i="99"/>
  <c r="P102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J92" i="99" s="1"/>
  <c r="M87" i="99" s="1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M100" i="84"/>
  <c r="L100" i="84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M102" i="75"/>
  <c r="L102" i="75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M110" i="30"/>
  <c r="L110" i="30"/>
  <c r="N110" i="29"/>
  <c r="O110" i="29" s="1"/>
  <c r="L110" i="29"/>
  <c r="M110" i="29" s="1"/>
  <c r="N111" i="28"/>
  <c r="O111" i="28" s="1"/>
  <c r="L111" i="28"/>
  <c r="M111" i="28" s="1"/>
  <c r="N110" i="27"/>
  <c r="O110" i="27" s="1"/>
  <c r="L110" i="27"/>
  <c r="M110" i="27" s="1"/>
  <c r="N109" i="24"/>
  <c r="O109" i="24" s="1"/>
  <c r="M109" i="24"/>
  <c r="L109" i="24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P108" i="19" l="1"/>
  <c r="P103" i="65"/>
  <c r="P100" i="84"/>
  <c r="P109" i="71"/>
  <c r="P101" i="82"/>
  <c r="P110" i="30"/>
  <c r="P102" i="75"/>
  <c r="P109" i="23"/>
  <c r="P110" i="29"/>
  <c r="P109" i="34"/>
  <c r="P110" i="27"/>
  <c r="P109" i="31"/>
  <c r="P103" i="68"/>
  <c r="P109" i="24"/>
  <c r="P108" i="17"/>
  <c r="P108" i="22"/>
  <c r="P111" i="28"/>
  <c r="P109" i="32"/>
  <c r="P103" i="66"/>
  <c r="P110" i="69"/>
  <c r="L86" i="99"/>
  <c r="P108" i="18"/>
  <c r="N87" i="99"/>
  <c r="O87" i="99" s="1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C127" i="99" l="1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1" i="98"/>
  <c r="M101" i="98"/>
  <c r="O100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2" i="98"/>
  <c r="L22" i="98"/>
  <c r="N21" i="98"/>
  <c r="L21" i="98"/>
  <c r="N20" i="98"/>
  <c r="L20" i="98"/>
  <c r="N19" i="98"/>
  <c r="N18" i="98"/>
  <c r="N17" i="98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1" i="97"/>
  <c r="M101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2" i="97"/>
  <c r="L22" i="97"/>
  <c r="N21" i="97"/>
  <c r="L21" i="97"/>
  <c r="N20" i="97"/>
  <c r="L20" i="97"/>
  <c r="N19" i="97"/>
  <c r="N17" i="97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O71" i="98" l="1"/>
  <c r="J93" i="36"/>
  <c r="P10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22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18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2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M8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N87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C127" i="97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B18" i="97"/>
  <c r="P102" i="97"/>
  <c r="P101" i="97"/>
  <c r="P100" i="97"/>
  <c r="P120" i="97"/>
  <c r="P124" i="97"/>
  <c r="P128" i="97"/>
  <c r="P121" i="97"/>
  <c r="P125" i="97"/>
  <c r="P129" i="97"/>
  <c r="O87" i="98" l="1"/>
  <c r="B19" i="98"/>
  <c r="N18" i="97"/>
  <c r="O18" i="97" s="1"/>
  <c r="O87" i="97"/>
  <c r="I18" i="98" l="1"/>
  <c r="B19" i="97"/>
  <c r="I18" i="97"/>
  <c r="E36" i="1" l="1"/>
  <c r="E35" i="1"/>
  <c r="C36" i="1"/>
  <c r="C35" i="1"/>
  <c r="I100" i="36"/>
  <c r="C36" i="2" l="1"/>
  <c r="C35" i="2"/>
  <c r="E36" i="2" l="1"/>
  <c r="E35" i="2"/>
  <c r="M17" i="96" l="1"/>
  <c r="N17" i="96" s="1"/>
  <c r="K17" i="96"/>
  <c r="M17" i="95"/>
  <c r="N17" i="95" s="1"/>
  <c r="K17" i="95"/>
  <c r="L17" i="95" s="1"/>
  <c r="M17" i="94"/>
  <c r="K17" i="94"/>
  <c r="L17" i="94" s="1"/>
  <c r="M17" i="93"/>
  <c r="N17" i="93" s="1"/>
  <c r="K17" i="93"/>
  <c r="L17" i="93" s="1"/>
  <c r="N99" i="92"/>
  <c r="L99" i="92"/>
  <c r="M99" i="92"/>
  <c r="M18" i="92"/>
  <c r="N18" i="92" s="1"/>
  <c r="K18" i="92"/>
  <c r="L18" i="92" s="1"/>
  <c r="N99" i="91"/>
  <c r="L99" i="91"/>
  <c r="M18" i="91"/>
  <c r="K18" i="91"/>
  <c r="L18" i="91" s="1"/>
  <c r="N99" i="90"/>
  <c r="O99" i="90" s="1"/>
  <c r="L99" i="90"/>
  <c r="M18" i="90"/>
  <c r="K18" i="90"/>
  <c r="N99" i="89"/>
  <c r="L99" i="89"/>
  <c r="M18" i="89"/>
  <c r="K18" i="89"/>
  <c r="L18" i="89" s="1"/>
  <c r="N99" i="88"/>
  <c r="L99" i="88"/>
  <c r="M18" i="88"/>
  <c r="K18" i="88"/>
  <c r="N99" i="87"/>
  <c r="L99" i="87"/>
  <c r="M18" i="87"/>
  <c r="K18" i="87"/>
  <c r="L18" i="87" s="1"/>
  <c r="N99" i="86"/>
  <c r="O99" i="86" s="1"/>
  <c r="L99" i="86"/>
  <c r="M18" i="86"/>
  <c r="K18" i="86"/>
  <c r="L18" i="86" s="1"/>
  <c r="N100" i="85"/>
  <c r="L100" i="85"/>
  <c r="M19" i="85"/>
  <c r="N19" i="85" s="1"/>
  <c r="K19" i="85"/>
  <c r="L19" i="85" s="1"/>
  <c r="N99" i="84"/>
  <c r="L99" i="84"/>
  <c r="M19" i="84"/>
  <c r="N19" i="84" s="1"/>
  <c r="K19" i="84"/>
  <c r="L19" i="84" s="1"/>
  <c r="N100" i="83"/>
  <c r="L100" i="83"/>
  <c r="M19" i="83"/>
  <c r="N19" i="83" s="1"/>
  <c r="K19" i="83"/>
  <c r="L19" i="83" s="1"/>
  <c r="N100" i="82"/>
  <c r="L100" i="82"/>
  <c r="M19" i="82"/>
  <c r="N19" i="82" s="1"/>
  <c r="K19" i="82"/>
  <c r="L19" i="82" s="1"/>
  <c r="N100" i="81"/>
  <c r="O100" i="81"/>
  <c r="P100" i="81" s="1"/>
  <c r="M100" i="81"/>
  <c r="L100" i="81"/>
  <c r="M19" i="81"/>
  <c r="N19" i="81" s="1"/>
  <c r="K19" i="81"/>
  <c r="L19" i="81" s="1"/>
  <c r="N100" i="80"/>
  <c r="L100" i="80"/>
  <c r="M19" i="80"/>
  <c r="N19" i="80" s="1"/>
  <c r="K19" i="80"/>
  <c r="L19" i="80" s="1"/>
  <c r="N101" i="79"/>
  <c r="O101" i="79" s="1"/>
  <c r="P101" i="79" s="1"/>
  <c r="L101" i="79"/>
  <c r="M101" i="79" s="1"/>
  <c r="M20" i="79"/>
  <c r="N20" i="79" s="1"/>
  <c r="K20" i="79"/>
  <c r="L20" i="79" s="1"/>
  <c r="N101" i="78"/>
  <c r="O101" i="78" s="1"/>
  <c r="M101" i="78"/>
  <c r="P101" i="78" s="1"/>
  <c r="L101" i="78"/>
  <c r="M20" i="78"/>
  <c r="N20" i="78" s="1"/>
  <c r="K20" i="78"/>
  <c r="L20" i="78" s="1"/>
  <c r="N101" i="77"/>
  <c r="O101" i="77" s="1"/>
  <c r="P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/>
  <c r="L101" i="76"/>
  <c r="M101" i="76" s="1"/>
  <c r="N101" i="75"/>
  <c r="O101" i="75" s="1"/>
  <c r="P101" i="75" s="1"/>
  <c r="L101" i="75"/>
  <c r="M101" i="75" s="1"/>
  <c r="M20" i="75"/>
  <c r="N20" i="75" s="1"/>
  <c r="K20" i="75"/>
  <c r="L20" i="75" s="1"/>
  <c r="N105" i="74"/>
  <c r="O105" i="74" s="1"/>
  <c r="P105" i="74" s="1"/>
  <c r="M105" i="74"/>
  <c r="L105" i="74"/>
  <c r="M24" i="74"/>
  <c r="N24" i="74" s="1"/>
  <c r="K24" i="74"/>
  <c r="L24" i="74" s="1"/>
  <c r="N106" i="73"/>
  <c r="O106" i="73" s="1"/>
  <c r="P106" i="73" s="1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P108" i="71" s="1"/>
  <c r="L108" i="71"/>
  <c r="M108" i="71" s="1"/>
  <c r="M27" i="71"/>
  <c r="N27" i="71" s="1"/>
  <c r="K27" i="71"/>
  <c r="L27" i="71" s="1"/>
  <c r="N109" i="70"/>
  <c r="O109" i="70" s="1"/>
  <c r="P109" i="70" s="1"/>
  <c r="M109" i="70"/>
  <c r="L109" i="70"/>
  <c r="M28" i="70"/>
  <c r="N28" i="70" s="1"/>
  <c r="K28" i="70"/>
  <c r="L28" i="70" s="1"/>
  <c r="N109" i="69"/>
  <c r="O109" i="69" s="1"/>
  <c r="P109" i="69" s="1"/>
  <c r="L109" i="69"/>
  <c r="M109" i="69" s="1"/>
  <c r="M28" i="69"/>
  <c r="N28" i="69" s="1"/>
  <c r="K28" i="69"/>
  <c r="L28" i="69" s="1"/>
  <c r="N102" i="68"/>
  <c r="O102" i="68" s="1"/>
  <c r="P102" i="68" s="1"/>
  <c r="M102" i="68"/>
  <c r="L102" i="68"/>
  <c r="M21" i="68"/>
  <c r="N21" i="68" s="1"/>
  <c r="K21" i="68"/>
  <c r="L21" i="68" s="1"/>
  <c r="N102" i="67"/>
  <c r="O102" i="67" s="1"/>
  <c r="P102" i="67" s="1"/>
  <c r="L102" i="67"/>
  <c r="M102" i="67" s="1"/>
  <c r="M21" i="67"/>
  <c r="N21" i="67" s="1"/>
  <c r="K21" i="67"/>
  <c r="L21" i="67" s="1"/>
  <c r="N102" i="66"/>
  <c r="O102" i="66" s="1"/>
  <c r="P102" i="66" s="1"/>
  <c r="M102" i="66"/>
  <c r="L102" i="66"/>
  <c r="M21" i="66"/>
  <c r="N21" i="66" s="1"/>
  <c r="O21" i="66" s="1"/>
  <c r="K21" i="66"/>
  <c r="L21" i="66" s="1"/>
  <c r="N102" i="65"/>
  <c r="O102" i="65" s="1"/>
  <c r="P102" i="65" s="1"/>
  <c r="L102" i="65"/>
  <c r="M102" i="65" s="1"/>
  <c r="M21" i="65"/>
  <c r="N21" i="65" s="1"/>
  <c r="K21" i="65"/>
  <c r="L21" i="65" s="1"/>
  <c r="N103" i="64"/>
  <c r="O103" i="64" s="1"/>
  <c r="L103" i="64"/>
  <c r="M103" i="64" s="1"/>
  <c r="M22" i="64"/>
  <c r="N22" i="64" s="1"/>
  <c r="K22" i="64"/>
  <c r="L22" i="64" s="1"/>
  <c r="N103" i="60"/>
  <c r="O103" i="60" s="1"/>
  <c r="P103" i="60" s="1"/>
  <c r="L103" i="60"/>
  <c r="M103" i="60" s="1"/>
  <c r="M22" i="60"/>
  <c r="N22" i="60" s="1"/>
  <c r="K22" i="60"/>
  <c r="L22" i="60" s="1"/>
  <c r="N103" i="62"/>
  <c r="O103" i="62" s="1"/>
  <c r="P103" i="62" s="1"/>
  <c r="M103" i="62"/>
  <c r="L103" i="62"/>
  <c r="M22" i="62"/>
  <c r="N22" i="62" s="1"/>
  <c r="K22" i="62"/>
  <c r="L22" i="62" s="1"/>
  <c r="N103" i="63"/>
  <c r="O103" i="63" s="1"/>
  <c r="P103" i="63" s="1"/>
  <c r="L103" i="63"/>
  <c r="M103" i="63" s="1"/>
  <c r="M22" i="63"/>
  <c r="N22" i="63" s="1"/>
  <c r="K22" i="63"/>
  <c r="L22" i="63" s="1"/>
  <c r="N103" i="61"/>
  <c r="O103" i="61" s="1"/>
  <c r="P103" i="61" s="1"/>
  <c r="L103" i="61"/>
  <c r="M103" i="61" s="1"/>
  <c r="M22" i="61"/>
  <c r="N22" i="61" s="1"/>
  <c r="K22" i="61"/>
  <c r="L22" i="61" s="1"/>
  <c r="N103" i="59"/>
  <c r="O103" i="59" s="1"/>
  <c r="P103" i="59" s="1"/>
  <c r="L103" i="59"/>
  <c r="M103" i="59" s="1"/>
  <c r="M22" i="59"/>
  <c r="N22" i="59" s="1"/>
  <c r="K22" i="59"/>
  <c r="L22" i="59" s="1"/>
  <c r="N104" i="58"/>
  <c r="O104" i="58"/>
  <c r="P104" i="58" s="1"/>
  <c r="L104" i="58"/>
  <c r="M104" i="58" s="1"/>
  <c r="M23" i="58"/>
  <c r="N23" i="58" s="1"/>
  <c r="K23" i="58"/>
  <c r="L23" i="58" s="1"/>
  <c r="N104" i="57"/>
  <c r="O104" i="57" s="1"/>
  <c r="M104" i="57"/>
  <c r="L104" i="57"/>
  <c r="M23" i="57"/>
  <c r="N23" i="57" s="1"/>
  <c r="K23" i="57"/>
  <c r="L23" i="57" s="1"/>
  <c r="N104" i="56"/>
  <c r="O104" i="56" s="1"/>
  <c r="P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P104" i="53"/>
  <c r="M104" i="53"/>
  <c r="L104" i="53"/>
  <c r="M23" i="53"/>
  <c r="N23" i="53" s="1"/>
  <c r="K23" i="53"/>
  <c r="L23" i="53" s="1"/>
  <c r="N104" i="46"/>
  <c r="O104" i="46" s="1"/>
  <c r="P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P105" i="45" s="1"/>
  <c r="M24" i="45"/>
  <c r="N24" i="45" s="1"/>
  <c r="K24" i="45"/>
  <c r="L24" i="45" s="1"/>
  <c r="N106" i="44"/>
  <c r="O106" i="44" s="1"/>
  <c r="P106" i="44" s="1"/>
  <c r="L106" i="44"/>
  <c r="M106" i="44" s="1"/>
  <c r="M25" i="44"/>
  <c r="N25" i="44" s="1"/>
  <c r="K25" i="44"/>
  <c r="L25" i="44" s="1"/>
  <c r="N106" i="43"/>
  <c r="O106" i="43" s="1"/>
  <c r="M106" i="43"/>
  <c r="L106" i="43"/>
  <c r="M25" i="43"/>
  <c r="N25" i="43" s="1"/>
  <c r="K25" i="43"/>
  <c r="L25" i="43" s="1"/>
  <c r="N106" i="42"/>
  <c r="O106" i="42" s="1"/>
  <c r="P106" i="42" s="1"/>
  <c r="L106" i="42"/>
  <c r="M106" i="42" s="1"/>
  <c r="M25" i="42"/>
  <c r="N25" i="42" s="1"/>
  <c r="K25" i="42"/>
  <c r="L25" i="42" s="1"/>
  <c r="N106" i="41"/>
  <c r="O106" i="41" s="1"/>
  <c r="P106" i="41" s="1"/>
  <c r="L106" i="41"/>
  <c r="M106" i="41" s="1"/>
  <c r="M25" i="41"/>
  <c r="N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/>
  <c r="L108" i="34"/>
  <c r="M108" i="34" s="1"/>
  <c r="M27" i="34"/>
  <c r="N27" i="34" s="1"/>
  <c r="K27" i="34"/>
  <c r="L27" i="34" s="1"/>
  <c r="N108" i="32"/>
  <c r="O108" i="32" s="1"/>
  <c r="P108" i="32" s="1"/>
  <c r="L108" i="32"/>
  <c r="M108" i="32" s="1"/>
  <c r="M27" i="32"/>
  <c r="N27" i="32" s="1"/>
  <c r="K27" i="32"/>
  <c r="L27" i="32" s="1"/>
  <c r="N108" i="31"/>
  <c r="O108" i="31"/>
  <c r="M108" i="31"/>
  <c r="L108" i="31"/>
  <c r="M27" i="31"/>
  <c r="N27" i="3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/>
  <c r="M109" i="29"/>
  <c r="L109" i="29"/>
  <c r="M28" i="29"/>
  <c r="N28" i="29" s="1"/>
  <c r="K28" i="29"/>
  <c r="L28" i="29" s="1"/>
  <c r="N110" i="28"/>
  <c r="O110" i="28" s="1"/>
  <c r="P110" i="28" s="1"/>
  <c r="L110" i="28"/>
  <c r="M110" i="28" s="1"/>
  <c r="M29" i="28"/>
  <c r="N29" i="28" s="1"/>
  <c r="K29" i="28"/>
  <c r="L29" i="28" s="1"/>
  <c r="N109" i="27"/>
  <c r="O109" i="27" s="1"/>
  <c r="P109" i="27" s="1"/>
  <c r="M109" i="27"/>
  <c r="L109" i="27"/>
  <c r="M28" i="27"/>
  <c r="N28" i="27" s="1"/>
  <c r="O28" i="27" s="1"/>
  <c r="K28" i="27"/>
  <c r="L28" i="27" s="1"/>
  <c r="N108" i="24"/>
  <c r="O108" i="24" s="1"/>
  <c r="P108" i="24" s="1"/>
  <c r="L108" i="24"/>
  <c r="M108" i="24" s="1"/>
  <c r="M27" i="24"/>
  <c r="N27" i="24" s="1"/>
  <c r="K27" i="24"/>
  <c r="L27" i="24" s="1"/>
  <c r="N108" i="23"/>
  <c r="O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/>
  <c r="P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M26" i="20"/>
  <c r="N26" i="20" s="1"/>
  <c r="K26" i="20"/>
  <c r="L26" i="20" s="1"/>
  <c r="N107" i="19"/>
  <c r="O107" i="19" s="1"/>
  <c r="L107" i="19"/>
  <c r="M107" i="19" s="1"/>
  <c r="M26" i="19"/>
  <c r="N26" i="19" s="1"/>
  <c r="O26" i="19" s="1"/>
  <c r="K26" i="19"/>
  <c r="L26" i="19" s="1"/>
  <c r="N107" i="18"/>
  <c r="O107" i="18"/>
  <c r="M107" i="18"/>
  <c r="L107" i="18"/>
  <c r="M26" i="18"/>
  <c r="N26" i="18" s="1"/>
  <c r="K26" i="18"/>
  <c r="L26" i="18" s="1"/>
  <c r="N107" i="17"/>
  <c r="O107" i="17" s="1"/>
  <c r="P107" i="17" s="1"/>
  <c r="L107" i="17"/>
  <c r="M107" i="17" s="1"/>
  <c r="M26" i="17"/>
  <c r="N26" i="17" s="1"/>
  <c r="L26" i="17"/>
  <c r="K26" i="17"/>
  <c r="N107" i="3"/>
  <c r="O107" i="3"/>
  <c r="P107" i="3"/>
  <c r="M107" i="3"/>
  <c r="L107" i="3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2" i="96"/>
  <c r="M102" i="96"/>
  <c r="O101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N27" i="96"/>
  <c r="L27" i="96"/>
  <c r="N26" i="96"/>
  <c r="L26" i="96"/>
  <c r="N25" i="96"/>
  <c r="L25" i="96"/>
  <c r="N24" i="96"/>
  <c r="L24" i="96"/>
  <c r="N23" i="96"/>
  <c r="L23" i="96"/>
  <c r="N22" i="96"/>
  <c r="L22" i="96"/>
  <c r="N21" i="96"/>
  <c r="L21" i="96"/>
  <c r="N20" i="96"/>
  <c r="N19" i="96"/>
  <c r="N18" i="96"/>
  <c r="O18" i="96" s="1"/>
  <c r="L17" i="96"/>
  <c r="C17" i="96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2" i="95"/>
  <c r="M102" i="95"/>
  <c r="O101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2" i="95"/>
  <c r="L22" i="95"/>
  <c r="N21" i="95"/>
  <c r="L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3" i="94"/>
  <c r="M103" i="94"/>
  <c r="O102" i="94"/>
  <c r="O101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4" i="94"/>
  <c r="L24" i="94"/>
  <c r="N23" i="94"/>
  <c r="L23" i="94"/>
  <c r="N22" i="94"/>
  <c r="L22" i="94"/>
  <c r="N21" i="94"/>
  <c r="N20" i="94"/>
  <c r="N19" i="94"/>
  <c r="N18" i="94"/>
  <c r="O18" i="94" s="1"/>
  <c r="N17" i="94"/>
  <c r="C17" i="94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2" i="93"/>
  <c r="M102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3" i="93"/>
  <c r="L23" i="93"/>
  <c r="N22" i="93"/>
  <c r="L22" i="93"/>
  <c r="N21" i="93"/>
  <c r="L21" i="93"/>
  <c r="N20" i="93"/>
  <c r="N19" i="93"/>
  <c r="N18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 s="1"/>
  <c r="P1" i="93"/>
  <c r="P83" i="93" s="1"/>
  <c r="M17" i="92"/>
  <c r="K17" i="92"/>
  <c r="L17" i="92" s="1"/>
  <c r="M17" i="91"/>
  <c r="K17" i="91"/>
  <c r="M17" i="90"/>
  <c r="K17" i="90"/>
  <c r="L17" i="90" s="1"/>
  <c r="M17" i="89"/>
  <c r="N17" i="89" s="1"/>
  <c r="K17" i="89"/>
  <c r="M17" i="88"/>
  <c r="K17" i="88"/>
  <c r="L17" i="88" s="1"/>
  <c r="M17" i="87"/>
  <c r="K17" i="87"/>
  <c r="M17" i="86"/>
  <c r="K17" i="86"/>
  <c r="L17" i="86" s="1"/>
  <c r="N99" i="85"/>
  <c r="L99" i="85"/>
  <c r="M18" i="85"/>
  <c r="K18" i="85"/>
  <c r="M18" i="84"/>
  <c r="N18" i="84"/>
  <c r="O18" i="84" s="1"/>
  <c r="L18" i="84"/>
  <c r="K18" i="84"/>
  <c r="K18" i="83"/>
  <c r="L18" i="83"/>
  <c r="M18" i="83"/>
  <c r="N18" i="83" s="1"/>
  <c r="N99" i="83"/>
  <c r="L99" i="83"/>
  <c r="N99" i="82"/>
  <c r="L99" i="82"/>
  <c r="M18" i="82"/>
  <c r="N18" i="82" s="1"/>
  <c r="K18" i="82"/>
  <c r="L18" i="82"/>
  <c r="N99" i="81"/>
  <c r="N99" i="80"/>
  <c r="L99" i="80"/>
  <c r="L99" i="81"/>
  <c r="M18" i="81"/>
  <c r="N18" i="81" s="1"/>
  <c r="O18" i="81" s="1"/>
  <c r="K18" i="81"/>
  <c r="L18" i="81"/>
  <c r="N18" i="80"/>
  <c r="M18" i="80"/>
  <c r="K18" i="80"/>
  <c r="L18" i="80"/>
  <c r="N100" i="79"/>
  <c r="O100" i="79" s="1"/>
  <c r="L100" i="79"/>
  <c r="M100" i="79" s="1"/>
  <c r="N19" i="79"/>
  <c r="M19" i="79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/>
  <c r="M19" i="77"/>
  <c r="N19" i="77" s="1"/>
  <c r="K19" i="77"/>
  <c r="L19" i="77" s="1"/>
  <c r="N100" i="76"/>
  <c r="O100" i="76" s="1"/>
  <c r="L100" i="76"/>
  <c r="M100" i="76" s="1"/>
  <c r="P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O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M105" i="73"/>
  <c r="L105" i="73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 s="1"/>
  <c r="P108" i="70" s="1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O27" i="69" s="1"/>
  <c r="N101" i="68"/>
  <c r="O101" i="68" s="1"/>
  <c r="L101" i="68"/>
  <c r="M101" i="68" s="1"/>
  <c r="M20" i="68"/>
  <c r="N20" i="68" s="1"/>
  <c r="K20" i="68"/>
  <c r="L20" i="68" s="1"/>
  <c r="O101" i="67"/>
  <c r="N101" i="67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P102" i="64" s="1"/>
  <c r="L102" i="64"/>
  <c r="M102" i="64" s="1"/>
  <c r="M21" i="64"/>
  <c r="N21" i="64" s="1"/>
  <c r="K21" i="64"/>
  <c r="L21" i="64"/>
  <c r="O21" i="64" s="1"/>
  <c r="O102" i="60"/>
  <c r="N102" i="60"/>
  <c r="L102" i="60"/>
  <c r="M102" i="60"/>
  <c r="M21" i="60"/>
  <c r="N21" i="60" s="1"/>
  <c r="K21" i="60"/>
  <c r="L21" i="60" s="1"/>
  <c r="N102" i="62"/>
  <c r="O102" i="62" s="1"/>
  <c r="L102" i="62"/>
  <c r="M102" i="62" s="1"/>
  <c r="M21" i="62"/>
  <c r="N21" i="62" s="1"/>
  <c r="O21" i="62" s="1"/>
  <c r="K21" i="62"/>
  <c r="L21" i="62" s="1"/>
  <c r="N102" i="63"/>
  <c r="O102" i="63"/>
  <c r="L102" i="63"/>
  <c r="M102" i="63" s="1"/>
  <c r="M21" i="63"/>
  <c r="N21" i="63"/>
  <c r="K21" i="63"/>
  <c r="L21" i="63" s="1"/>
  <c r="N102" i="61"/>
  <c r="O102" i="61" s="1"/>
  <c r="P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M103" i="58"/>
  <c r="L103" i="58"/>
  <c r="M22" i="58"/>
  <c r="N22" i="58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 s="1"/>
  <c r="P103" i="56" s="1"/>
  <c r="L103" i="56"/>
  <c r="M103" i="56" s="1"/>
  <c r="M22" i="56"/>
  <c r="N22" i="56" s="1"/>
  <c r="K22" i="56"/>
  <c r="L22" i="56" s="1"/>
  <c r="N103" i="55"/>
  <c r="O103" i="55" s="1"/>
  <c r="P103" i="55" s="1"/>
  <c r="L103" i="55"/>
  <c r="M103" i="55" s="1"/>
  <c r="M22" i="55"/>
  <c r="N22" i="55" s="1"/>
  <c r="L22" i="55"/>
  <c r="K22" i="55"/>
  <c r="N103" i="54"/>
  <c r="O103" i="54" s="1"/>
  <c r="P103" i="54" s="1"/>
  <c r="L103" i="54"/>
  <c r="M103" i="54" s="1"/>
  <c r="M22" i="54"/>
  <c r="N22" i="54" s="1"/>
  <c r="O22" i="54" s="1"/>
  <c r="K22" i="54"/>
  <c r="L22" i="54" s="1"/>
  <c r="O103" i="53"/>
  <c r="N103" i="53"/>
  <c r="L103" i="53"/>
  <c r="M103" i="53"/>
  <c r="N22" i="53"/>
  <c r="M22" i="53"/>
  <c r="K22" i="53"/>
  <c r="L22" i="53" s="1"/>
  <c r="N103" i="46"/>
  <c r="O103" i="46" s="1"/>
  <c r="M103" i="46"/>
  <c r="L103" i="46"/>
  <c r="M22" i="46"/>
  <c r="N22" i="46" s="1"/>
  <c r="L22" i="46"/>
  <c r="O22" i="46" s="1"/>
  <c r="K22" i="46"/>
  <c r="N104" i="45"/>
  <c r="O104" i="45"/>
  <c r="P104" i="45"/>
  <c r="L104" i="45"/>
  <c r="M104" i="45" s="1"/>
  <c r="M23" i="45"/>
  <c r="N23" i="45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P105" i="43" s="1"/>
  <c r="L105" i="43"/>
  <c r="M105" i="43" s="1"/>
  <c r="M24" i="43"/>
  <c r="N24" i="43" s="1"/>
  <c r="O24" i="43" s="1"/>
  <c r="K24" i="43"/>
  <c r="L24" i="43" s="1"/>
  <c r="N105" i="42"/>
  <c r="O105" i="42" s="1"/>
  <c r="P105" i="42" s="1"/>
  <c r="L105" i="42"/>
  <c r="M105" i="42" s="1"/>
  <c r="M24" i="42"/>
  <c r="N24" i="42" s="1"/>
  <c r="O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O24" i="39" s="1"/>
  <c r="K24" i="39"/>
  <c r="L24" i="39" s="1"/>
  <c r="N107" i="34"/>
  <c r="O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O26" i="32" s="1"/>
  <c r="K26" i="32"/>
  <c r="L26" i="32" s="1"/>
  <c r="N107" i="31"/>
  <c r="O107" i="31"/>
  <c r="P107" i="31" s="1"/>
  <c r="L107" i="31"/>
  <c r="M107" i="31" s="1"/>
  <c r="M26" i="31"/>
  <c r="N26" i="31"/>
  <c r="K26" i="31"/>
  <c r="L26" i="31" s="1"/>
  <c r="N108" i="30"/>
  <c r="O108" i="30" s="1"/>
  <c r="L108" i="30"/>
  <c r="M108" i="30" s="1"/>
  <c r="N27" i="30"/>
  <c r="M27" i="30"/>
  <c r="K27" i="30"/>
  <c r="L27" i="30"/>
  <c r="M19" i="29"/>
  <c r="N19" i="29" s="1"/>
  <c r="O19" i="29" s="1"/>
  <c r="L19" i="29"/>
  <c r="K19" i="29"/>
  <c r="N108" i="29"/>
  <c r="O108" i="29"/>
  <c r="L108" i="29"/>
  <c r="M108" i="29" s="1"/>
  <c r="M27" i="29"/>
  <c r="N27" i="29" s="1"/>
  <c r="O27" i="29" s="1"/>
  <c r="K27" i="29"/>
  <c r="L27" i="29" s="1"/>
  <c r="N109" i="28"/>
  <c r="O109" i="28" s="1"/>
  <c r="L109" i="28"/>
  <c r="M109" i="28"/>
  <c r="M28" i="28"/>
  <c r="N28" i="28" s="1"/>
  <c r="K28" i="28"/>
  <c r="L28" i="28" s="1"/>
  <c r="N108" i="27"/>
  <c r="O108" i="27"/>
  <c r="L108" i="27"/>
  <c r="M108" i="27" s="1"/>
  <c r="M27" i="27"/>
  <c r="N27" i="27" s="1"/>
  <c r="O27" i="27" s="1"/>
  <c r="K27" i="27"/>
  <c r="L27" i="27" s="1"/>
  <c r="N107" i="24"/>
  <c r="O107" i="24" s="1"/>
  <c r="L107" i="24"/>
  <c r="M107" i="24" s="1"/>
  <c r="M26" i="24"/>
  <c r="N26" i="24" s="1"/>
  <c r="O26" i="24" s="1"/>
  <c r="L26" i="24"/>
  <c r="K26" i="24"/>
  <c r="N107" i="23"/>
  <c r="O107" i="23" s="1"/>
  <c r="P107" i="23"/>
  <c r="L107" i="23"/>
  <c r="M107" i="23" s="1"/>
  <c r="M26" i="23"/>
  <c r="N26" i="23"/>
  <c r="K26" i="23"/>
  <c r="L26" i="23" s="1"/>
  <c r="O26" i="23" s="1"/>
  <c r="N106" i="22"/>
  <c r="O106" i="22"/>
  <c r="L106" i="22"/>
  <c r="M106" i="22" s="1"/>
  <c r="M25" i="22"/>
  <c r="N25" i="22"/>
  <c r="K25" i="22"/>
  <c r="L25" i="22" s="1"/>
  <c r="N106" i="21"/>
  <c r="O106" i="21" s="1"/>
  <c r="L106" i="21"/>
  <c r="M106" i="21" s="1"/>
  <c r="M25" i="21"/>
  <c r="N25" i="21" s="1"/>
  <c r="K25" i="21"/>
  <c r="L25" i="21" s="1"/>
  <c r="N106" i="20"/>
  <c r="O106" i="20" s="1"/>
  <c r="L106" i="20"/>
  <c r="M106" i="20" s="1"/>
  <c r="M25" i="20"/>
  <c r="N25" i="20"/>
  <c r="K25" i="20"/>
  <c r="L25" i="20" s="1"/>
  <c r="O25" i="20" s="1"/>
  <c r="N106" i="19"/>
  <c r="O106" i="19" s="1"/>
  <c r="L106" i="19"/>
  <c r="M106" i="19"/>
  <c r="M25" i="19"/>
  <c r="N25" i="19" s="1"/>
  <c r="K25" i="19"/>
  <c r="L25" i="19" s="1"/>
  <c r="N106" i="18"/>
  <c r="O106" i="18"/>
  <c r="L106" i="18"/>
  <c r="M106" i="18" s="1"/>
  <c r="M25" i="18"/>
  <c r="N25" i="18" s="1"/>
  <c r="L25" i="18"/>
  <c r="K25" i="18"/>
  <c r="N106" i="17"/>
  <c r="O106" i="17" s="1"/>
  <c r="L106" i="17"/>
  <c r="M106" i="17" s="1"/>
  <c r="P106" i="17" s="1"/>
  <c r="M25" i="17"/>
  <c r="N25" i="17" s="1"/>
  <c r="K25" i="17"/>
  <c r="L25" i="17" s="1"/>
  <c r="N106" i="3"/>
  <c r="O106" i="3" s="1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K17" i="85"/>
  <c r="C17" i="85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7" i="88"/>
  <c r="C17" i="89"/>
  <c r="C18" i="89" s="1"/>
  <c r="C17" i="90"/>
  <c r="C17" i="91"/>
  <c r="C17" i="92"/>
  <c r="E17" i="13"/>
  <c r="C17" i="13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3" i="92"/>
  <c r="M103" i="92"/>
  <c r="O102" i="92"/>
  <c r="O101" i="92"/>
  <c r="O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4" i="92"/>
  <c r="L24" i="92"/>
  <c r="N23" i="92"/>
  <c r="L23" i="92"/>
  <c r="N22" i="92"/>
  <c r="L22" i="92"/>
  <c r="N21" i="92"/>
  <c r="N20" i="92"/>
  <c r="N19" i="92"/>
  <c r="N17" i="92"/>
  <c r="C18" i="92"/>
  <c r="C19" i="92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3" i="91"/>
  <c r="M103" i="91"/>
  <c r="O102" i="91"/>
  <c r="O101" i="91"/>
  <c r="O100" i="91"/>
  <c r="O99" i="91"/>
  <c r="M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4" i="91"/>
  <c r="L24" i="91"/>
  <c r="N23" i="91"/>
  <c r="L23" i="91"/>
  <c r="N22" i="91"/>
  <c r="L22" i="91"/>
  <c r="N21" i="91"/>
  <c r="N20" i="91"/>
  <c r="N19" i="91"/>
  <c r="O19" i="91" s="1"/>
  <c r="N18" i="91"/>
  <c r="N17" i="91"/>
  <c r="C18" i="91"/>
  <c r="C19" i="91" s="1"/>
  <c r="C20" i="91" s="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3" i="90"/>
  <c r="M103" i="90"/>
  <c r="O102" i="90"/>
  <c r="O101" i="90"/>
  <c r="O100" i="90"/>
  <c r="M99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4" i="90"/>
  <c r="L24" i="90"/>
  <c r="N23" i="90"/>
  <c r="L23" i="90"/>
  <c r="N22" i="90"/>
  <c r="L22" i="90"/>
  <c r="N21" i="90"/>
  <c r="N20" i="90"/>
  <c r="N19" i="90"/>
  <c r="N18" i="90"/>
  <c r="L18" i="90"/>
  <c r="N17" i="90"/>
  <c r="C18" i="90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3" i="89"/>
  <c r="M103" i="89"/>
  <c r="O102" i="89"/>
  <c r="O101" i="89"/>
  <c r="O100" i="89"/>
  <c r="O99" i="89"/>
  <c r="M99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3" i="89"/>
  <c r="L23" i="89"/>
  <c r="N22" i="89"/>
  <c r="L22" i="89"/>
  <c r="N21" i="89"/>
  <c r="N20" i="89"/>
  <c r="N19" i="89"/>
  <c r="N18" i="89"/>
  <c r="L17" i="89"/>
  <c r="C19" i="89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3" i="88"/>
  <c r="M103" i="88"/>
  <c r="O102" i="88"/>
  <c r="O101" i="88"/>
  <c r="O100" i="88"/>
  <c r="O99" i="88"/>
  <c r="M99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4" i="88"/>
  <c r="L24" i="88"/>
  <c r="N23" i="88"/>
  <c r="L23" i="88"/>
  <c r="N22" i="88"/>
  <c r="L22" i="88"/>
  <c r="N21" i="88"/>
  <c r="N20" i="88"/>
  <c r="N19" i="88"/>
  <c r="O19" i="88" s="1"/>
  <c r="N18" i="88"/>
  <c r="O18" i="88" s="1"/>
  <c r="L18" i="88"/>
  <c r="N17" i="88"/>
  <c r="C18" i="88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3" i="87"/>
  <c r="M103" i="87"/>
  <c r="O102" i="87"/>
  <c r="O101" i="87"/>
  <c r="O100" i="87"/>
  <c r="O99" i="87"/>
  <c r="P99" i="87" s="1"/>
  <c r="M99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4" i="87"/>
  <c r="L24" i="87"/>
  <c r="N23" i="87"/>
  <c r="L23" i="87"/>
  <c r="N22" i="87"/>
  <c r="L22" i="87"/>
  <c r="N21" i="87"/>
  <c r="N20" i="87"/>
  <c r="N19" i="87"/>
  <c r="N18" i="87"/>
  <c r="N17" i="87"/>
  <c r="L17" i="87"/>
  <c r="C18" i="87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4" i="86"/>
  <c r="M104" i="86"/>
  <c r="O103" i="86"/>
  <c r="O102" i="86"/>
  <c r="O101" i="86"/>
  <c r="O100" i="86"/>
  <c r="M99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5" i="86"/>
  <c r="L25" i="86"/>
  <c r="N24" i="86"/>
  <c r="L24" i="86"/>
  <c r="N23" i="86"/>
  <c r="L23" i="86"/>
  <c r="N22" i="86"/>
  <c r="N21" i="86"/>
  <c r="N20" i="86"/>
  <c r="O20" i="86" s="1"/>
  <c r="N19" i="86"/>
  <c r="N18" i="86"/>
  <c r="N17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4" i="85"/>
  <c r="M104" i="85"/>
  <c r="O103" i="85"/>
  <c r="O102" i="85"/>
  <c r="O101" i="85"/>
  <c r="O100" i="85"/>
  <c r="M100" i="85"/>
  <c r="O99" i="85"/>
  <c r="M99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N24" i="85"/>
  <c r="L24" i="85"/>
  <c r="N23" i="85"/>
  <c r="L23" i="85"/>
  <c r="N22" i="85"/>
  <c r="N21" i="85"/>
  <c r="N20" i="85"/>
  <c r="O20" i="85" s="1"/>
  <c r="N18" i="85"/>
  <c r="L18" i="85"/>
  <c r="N17" i="85"/>
  <c r="L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K11" i="85"/>
  <c r="I11" i="85"/>
  <c r="D8" i="85"/>
  <c r="D90" i="85" s="1"/>
  <c r="C99" i="86"/>
  <c r="M17" i="84"/>
  <c r="K17" i="84"/>
  <c r="M17" i="83"/>
  <c r="K17" i="83"/>
  <c r="M17" i="82"/>
  <c r="K17" i="82"/>
  <c r="M17" i="81"/>
  <c r="K17" i="81"/>
  <c r="M17" i="80"/>
  <c r="K17" i="80"/>
  <c r="N99" i="79"/>
  <c r="L99" i="79"/>
  <c r="M18" i="79"/>
  <c r="N18" i="79" s="1"/>
  <c r="O18" i="79" s="1"/>
  <c r="K18" i="79"/>
  <c r="L18" i="79" s="1"/>
  <c r="N99" i="78"/>
  <c r="L99" i="78"/>
  <c r="M18" i="78"/>
  <c r="N18" i="78" s="1"/>
  <c r="K18" i="78"/>
  <c r="L18" i="78" s="1"/>
  <c r="N99" i="77"/>
  <c r="L99" i="77"/>
  <c r="M18" i="77"/>
  <c r="N18" i="77" s="1"/>
  <c r="K18" i="77"/>
  <c r="L18" i="77" s="1"/>
  <c r="N99" i="76"/>
  <c r="L99" i="76"/>
  <c r="M18" i="76"/>
  <c r="N18" i="76" s="1"/>
  <c r="K18" i="76"/>
  <c r="L18" i="76" s="1"/>
  <c r="N99" i="75"/>
  <c r="L99" i="75"/>
  <c r="M18" i="75"/>
  <c r="N18" i="75" s="1"/>
  <c r="O18" i="75" s="1"/>
  <c r="K18" i="75"/>
  <c r="L18" i="75" s="1"/>
  <c r="N103" i="74"/>
  <c r="L103" i="74"/>
  <c r="N104" i="73"/>
  <c r="L104" i="73"/>
  <c r="M23" i="73"/>
  <c r="N23" i="73" s="1"/>
  <c r="K23" i="73"/>
  <c r="L23" i="73" s="1"/>
  <c r="N102" i="72"/>
  <c r="L102" i="72"/>
  <c r="M21" i="72"/>
  <c r="N21" i="72" s="1"/>
  <c r="K21" i="72"/>
  <c r="L21" i="72" s="1"/>
  <c r="N106" i="71"/>
  <c r="L106" i="71"/>
  <c r="M25" i="71"/>
  <c r="N25" i="71" s="1"/>
  <c r="K25" i="71"/>
  <c r="L25" i="71" s="1"/>
  <c r="N107" i="69"/>
  <c r="O107" i="69" s="1"/>
  <c r="L107" i="69"/>
  <c r="N107" i="70"/>
  <c r="L107" i="70"/>
  <c r="M26" i="70"/>
  <c r="N26" i="70" s="1"/>
  <c r="O26" i="70" s="1"/>
  <c r="K26" i="70"/>
  <c r="L26" i="70" s="1"/>
  <c r="M26" i="69"/>
  <c r="N26" i="69" s="1"/>
  <c r="K26" i="69"/>
  <c r="L26" i="69" s="1"/>
  <c r="M19" i="68"/>
  <c r="N19" i="68" s="1"/>
  <c r="O19" i="68" s="1"/>
  <c r="K19" i="68"/>
  <c r="L19" i="68" s="1"/>
  <c r="N100" i="68"/>
  <c r="O100" i="68" s="1"/>
  <c r="P100" i="68" s="1"/>
  <c r="L100" i="68"/>
  <c r="M100" i="68" s="1"/>
  <c r="N100" i="67"/>
  <c r="O100" i="67"/>
  <c r="L100" i="67"/>
  <c r="M100" i="67" s="1"/>
  <c r="M19" i="67"/>
  <c r="N19" i="67" s="1"/>
  <c r="K19" i="67"/>
  <c r="L19" i="67" s="1"/>
  <c r="N100" i="66"/>
  <c r="O100" i="66" s="1"/>
  <c r="P100" i="66" s="1"/>
  <c r="L100" i="66"/>
  <c r="M100" i="66" s="1"/>
  <c r="M19" i="66"/>
  <c r="N19" i="66" s="1"/>
  <c r="K19" i="66"/>
  <c r="L19" i="66"/>
  <c r="N100" i="65"/>
  <c r="O100" i="65" s="1"/>
  <c r="L100" i="65"/>
  <c r="M100" i="65" s="1"/>
  <c r="M19" i="65"/>
  <c r="N19" i="65" s="1"/>
  <c r="O19" i="65" s="1"/>
  <c r="K19" i="65"/>
  <c r="L19" i="65"/>
  <c r="N101" i="64"/>
  <c r="O101" i="64" s="1"/>
  <c r="L101" i="64"/>
  <c r="M101" i="64" s="1"/>
  <c r="M20" i="64"/>
  <c r="N20" i="64"/>
  <c r="K20" i="64"/>
  <c r="L20" i="64" s="1"/>
  <c r="N101" i="60"/>
  <c r="O101" i="60" s="1"/>
  <c r="M101" i="60"/>
  <c r="L101" i="60"/>
  <c r="M20" i="60"/>
  <c r="N20" i="60" s="1"/>
  <c r="K20" i="60"/>
  <c r="L20" i="60"/>
  <c r="N101" i="62"/>
  <c r="O101" i="62" s="1"/>
  <c r="P101" i="62" s="1"/>
  <c r="L101" i="62"/>
  <c r="M101" i="62" s="1"/>
  <c r="M20" i="62"/>
  <c r="N20" i="62" s="1"/>
  <c r="O20" i="62" s="1"/>
  <c r="K20" i="62"/>
  <c r="L20" i="62" s="1"/>
  <c r="N101" i="63"/>
  <c r="O101" i="63"/>
  <c r="L101" i="63"/>
  <c r="M101" i="63" s="1"/>
  <c r="M20" i="63"/>
  <c r="N20" i="63" s="1"/>
  <c r="K20" i="63"/>
  <c r="L20" i="63" s="1"/>
  <c r="N101" i="59"/>
  <c r="O101" i="59" s="1"/>
  <c r="P101" i="59" s="1"/>
  <c r="L101" i="59"/>
  <c r="M101" i="59" s="1"/>
  <c r="M20" i="59"/>
  <c r="N20" i="59"/>
  <c r="K20" i="59"/>
  <c r="L20" i="59" s="1"/>
  <c r="M21" i="58"/>
  <c r="N21" i="58" s="1"/>
  <c r="O21" i="58" s="1"/>
  <c r="K21" i="58"/>
  <c r="L21" i="58" s="1"/>
  <c r="N102" i="57"/>
  <c r="O102" i="57" s="1"/>
  <c r="L102" i="57"/>
  <c r="M102" i="57" s="1"/>
  <c r="M21" i="57"/>
  <c r="N21" i="57"/>
  <c r="K21" i="57"/>
  <c r="L21" i="57" s="1"/>
  <c r="N102" i="56"/>
  <c r="O102" i="56"/>
  <c r="P102" i="56" s="1"/>
  <c r="M102" i="56"/>
  <c r="L102" i="56"/>
  <c r="M21" i="56"/>
  <c r="N21" i="56" s="1"/>
  <c r="K21" i="56"/>
  <c r="L21" i="56" s="1"/>
  <c r="N102" i="55"/>
  <c r="O102" i="55"/>
  <c r="M102" i="55"/>
  <c r="L102" i="55"/>
  <c r="M21" i="55"/>
  <c r="N21" i="55" s="1"/>
  <c r="K21" i="55"/>
  <c r="L21" i="55"/>
  <c r="N102" i="54"/>
  <c r="O102" i="54" s="1"/>
  <c r="L102" i="54"/>
  <c r="M102" i="54" s="1"/>
  <c r="M21" i="54"/>
  <c r="N21" i="54" s="1"/>
  <c r="O21" i="54" s="1"/>
  <c r="K21" i="54"/>
  <c r="L21" i="54" s="1"/>
  <c r="N102" i="53"/>
  <c r="O102" i="53" s="1"/>
  <c r="L102" i="53"/>
  <c r="M102" i="53" s="1"/>
  <c r="M21" i="53"/>
  <c r="N21" i="53" s="1"/>
  <c r="K21" i="53"/>
  <c r="L21" i="53"/>
  <c r="N102" i="46"/>
  <c r="O102" i="46" s="1"/>
  <c r="L102" i="46"/>
  <c r="M102" i="46"/>
  <c r="M21" i="46"/>
  <c r="N21" i="46" s="1"/>
  <c r="K21" i="46"/>
  <c r="L21" i="46" s="1"/>
  <c r="N103" i="45"/>
  <c r="O103" i="45" s="1"/>
  <c r="P103" i="45" s="1"/>
  <c r="L103" i="45"/>
  <c r="M103" i="45" s="1"/>
  <c r="M22" i="45"/>
  <c r="N22" i="45" s="1"/>
  <c r="K22" i="45"/>
  <c r="L22" i="45" s="1"/>
  <c r="N104" i="44"/>
  <c r="O104" i="44" s="1"/>
  <c r="P104" i="44" s="1"/>
  <c r="L104" i="44"/>
  <c r="M104" i="44" s="1"/>
  <c r="M23" i="44"/>
  <c r="N23" i="44" s="1"/>
  <c r="K23" i="44"/>
  <c r="L23" i="44" s="1"/>
  <c r="N104" i="43"/>
  <c r="O104" i="43" s="1"/>
  <c r="L104" i="43"/>
  <c r="M104" i="43"/>
  <c r="M23" i="43"/>
  <c r="N23" i="43" s="1"/>
  <c r="O23" i="43" s="1"/>
  <c r="K23" i="43"/>
  <c r="L23" i="43" s="1"/>
  <c r="N104" i="42"/>
  <c r="O104" i="42" s="1"/>
  <c r="L104" i="42"/>
  <c r="M104" i="42" s="1"/>
  <c r="M23" i="42"/>
  <c r="N23" i="42" s="1"/>
  <c r="O23" i="42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/>
  <c r="L104" i="39"/>
  <c r="M104" i="39" s="1"/>
  <c r="M23" i="39"/>
  <c r="N23" i="39"/>
  <c r="O23" i="39" s="1"/>
  <c r="K23" i="39"/>
  <c r="L23" i="39" s="1"/>
  <c r="N106" i="34"/>
  <c r="O106" i="34" s="1"/>
  <c r="L106" i="34"/>
  <c r="M106" i="34" s="1"/>
  <c r="M25" i="34"/>
  <c r="N25" i="34" s="1"/>
  <c r="O25" i="34" s="1"/>
  <c r="K25" i="34"/>
  <c r="L25" i="34" s="1"/>
  <c r="N106" i="32"/>
  <c r="O106" i="32" s="1"/>
  <c r="P106" i="32" s="1"/>
  <c r="L106" i="32"/>
  <c r="M106" i="32" s="1"/>
  <c r="M25" i="32"/>
  <c r="N25" i="32" s="1"/>
  <c r="O25" i="32" s="1"/>
  <c r="K25" i="32"/>
  <c r="L25" i="32" s="1"/>
  <c r="N106" i="31"/>
  <c r="O106" i="31"/>
  <c r="L106" i="31"/>
  <c r="M106" i="31" s="1"/>
  <c r="M25" i="31"/>
  <c r="N25" i="31"/>
  <c r="L25" i="31"/>
  <c r="K25" i="31"/>
  <c r="N107" i="30"/>
  <c r="O107" i="30" s="1"/>
  <c r="L107" i="30"/>
  <c r="M107" i="30" s="1"/>
  <c r="M26" i="30"/>
  <c r="N26" i="30"/>
  <c r="L26" i="30"/>
  <c r="K26" i="30"/>
  <c r="N107" i="29"/>
  <c r="O107" i="29" s="1"/>
  <c r="L107" i="29"/>
  <c r="M107" i="29" s="1"/>
  <c r="M26" i="29"/>
  <c r="N26" i="29" s="1"/>
  <c r="O26" i="29" s="1"/>
  <c r="K26" i="29"/>
  <c r="L26" i="29" s="1"/>
  <c r="N108" i="28"/>
  <c r="O108" i="28"/>
  <c r="L108" i="28"/>
  <c r="M108" i="28" s="1"/>
  <c r="M27" i="28"/>
  <c r="N27" i="28" s="1"/>
  <c r="K27" i="28"/>
  <c r="L27" i="28" s="1"/>
  <c r="N107" i="27"/>
  <c r="O107" i="27" s="1"/>
  <c r="P107" i="27"/>
  <c r="L107" i="27"/>
  <c r="M107" i="27" s="1"/>
  <c r="M26" i="27"/>
  <c r="N26" i="27"/>
  <c r="K26" i="27"/>
  <c r="L26" i="27" s="1"/>
  <c r="N106" i="24"/>
  <c r="O106" i="24" s="1"/>
  <c r="L106" i="24"/>
  <c r="M106" i="24" s="1"/>
  <c r="M25" i="24"/>
  <c r="N25" i="24" s="1"/>
  <c r="K25" i="24"/>
  <c r="L25" i="24"/>
  <c r="N106" i="23"/>
  <c r="O106" i="23" s="1"/>
  <c r="P106" i="23" s="1"/>
  <c r="L106" i="23"/>
  <c r="M106" i="23" s="1"/>
  <c r="M25" i="23"/>
  <c r="N25" i="23" s="1"/>
  <c r="K25" i="23"/>
  <c r="L25" i="23" s="1"/>
  <c r="M24" i="22"/>
  <c r="N24" i="22"/>
  <c r="K24" i="22"/>
  <c r="L24" i="22" s="1"/>
  <c r="N105" i="22"/>
  <c r="O105" i="22" s="1"/>
  <c r="L105" i="22"/>
  <c r="M105" i="22"/>
  <c r="N105" i="21"/>
  <c r="O105" i="21" s="1"/>
  <c r="P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P105" i="20" s="1"/>
  <c r="M24" i="20"/>
  <c r="N24" i="20" s="1"/>
  <c r="K24" i="20"/>
  <c r="L24" i="20" s="1"/>
  <c r="N105" i="19"/>
  <c r="O105" i="19" s="1"/>
  <c r="L105" i="19"/>
  <c r="M105" i="19" s="1"/>
  <c r="M24" i="19"/>
  <c r="N24" i="19"/>
  <c r="K24" i="19"/>
  <c r="L24" i="19" s="1"/>
  <c r="N105" i="18"/>
  <c r="O105" i="18"/>
  <c r="M105" i="18"/>
  <c r="L105" i="18"/>
  <c r="N24" i="18"/>
  <c r="M24" i="18"/>
  <c r="K24" i="18"/>
  <c r="L24" i="18" s="1"/>
  <c r="N105" i="17"/>
  <c r="O105" i="17" s="1"/>
  <c r="L105" i="17"/>
  <c r="M105" i="17" s="1"/>
  <c r="M24" i="17"/>
  <c r="N24" i="17" s="1"/>
  <c r="O24" i="17" s="1"/>
  <c r="L24" i="17"/>
  <c r="K24" i="17"/>
  <c r="N105" i="3"/>
  <c r="O105" i="3" s="1"/>
  <c r="L105" i="3"/>
  <c r="M105" i="3" s="1"/>
  <c r="M24" i="3"/>
  <c r="N24" i="3" s="1"/>
  <c r="O24" i="3" s="1"/>
  <c r="K24" i="3"/>
  <c r="L24" i="3" s="1"/>
  <c r="D90" i="70"/>
  <c r="D90" i="71" s="1"/>
  <c r="D90" i="72" s="1"/>
  <c r="D90" i="73" s="1"/>
  <c r="D88" i="74" s="1"/>
  <c r="P1" i="83"/>
  <c r="P83" i="83" s="1"/>
  <c r="P1" i="82"/>
  <c r="P83" i="82" s="1"/>
  <c r="P1" i="81"/>
  <c r="P83" i="81" s="1"/>
  <c r="P1" i="80"/>
  <c r="P83" i="80" s="1"/>
  <c r="D10" i="18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3" i="84"/>
  <c r="M103" i="84"/>
  <c r="O102" i="84"/>
  <c r="O101" i="84"/>
  <c r="O99" i="84"/>
  <c r="M99" i="84"/>
  <c r="P99" i="84" s="1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5" i="84"/>
  <c r="L25" i="84"/>
  <c r="N24" i="84"/>
  <c r="L24" i="84"/>
  <c r="N23" i="84"/>
  <c r="L23" i="84"/>
  <c r="N22" i="84"/>
  <c r="N21" i="84"/>
  <c r="N20" i="84"/>
  <c r="O20" i="84" s="1"/>
  <c r="N17" i="84"/>
  <c r="O17" i="84" s="1"/>
  <c r="L17" i="84"/>
  <c r="C18" i="84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4" i="83"/>
  <c r="M104" i="83"/>
  <c r="O103" i="83"/>
  <c r="O102" i="83"/>
  <c r="O101" i="83"/>
  <c r="O100" i="83"/>
  <c r="M100" i="83"/>
  <c r="O99" i="83"/>
  <c r="P99" i="83" s="1"/>
  <c r="M99" i="83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O62" i="83" s="1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O52" i="83" s="1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O42" i="83" s="1"/>
  <c r="N41" i="83"/>
  <c r="L41" i="83"/>
  <c r="N40" i="83"/>
  <c r="L40" i="83"/>
  <c r="O40" i="83" s="1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4" i="83"/>
  <c r="L24" i="83"/>
  <c r="O24" i="83" s="1"/>
  <c r="N23" i="83"/>
  <c r="L23" i="83"/>
  <c r="N22" i="83"/>
  <c r="N21" i="83"/>
  <c r="N20" i="83"/>
  <c r="N17" i="83"/>
  <c r="L17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4" i="82"/>
  <c r="M104" i="82"/>
  <c r="O103" i="82"/>
  <c r="O102" i="82"/>
  <c r="O100" i="82"/>
  <c r="M100" i="82"/>
  <c r="O99" i="82"/>
  <c r="P99" i="82" s="1"/>
  <c r="M99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O67" i="82" s="1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O59" i="82" s="1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5" i="82"/>
  <c r="L25" i="82"/>
  <c r="N24" i="82"/>
  <c r="L24" i="82"/>
  <c r="N23" i="82"/>
  <c r="L23" i="82"/>
  <c r="N22" i="82"/>
  <c r="N21" i="82"/>
  <c r="N20" i="82"/>
  <c r="N17" i="82"/>
  <c r="L17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4" i="81"/>
  <c r="M104" i="81"/>
  <c r="O103" i="81"/>
  <c r="O102" i="81"/>
  <c r="O99" i="81"/>
  <c r="M99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L25" i="81"/>
  <c r="N24" i="81"/>
  <c r="L24" i="81"/>
  <c r="N23" i="81"/>
  <c r="L23" i="81"/>
  <c r="N22" i="81"/>
  <c r="N21" i="81"/>
  <c r="N20" i="81"/>
  <c r="N17" i="81"/>
  <c r="L17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4" i="80"/>
  <c r="M104" i="80"/>
  <c r="O103" i="80"/>
  <c r="O102" i="80"/>
  <c r="O100" i="80"/>
  <c r="M100" i="80"/>
  <c r="O99" i="80"/>
  <c r="M99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O60" i="80" s="1"/>
  <c r="N59" i="80"/>
  <c r="L59" i="80"/>
  <c r="N58" i="80"/>
  <c r="L58" i="80"/>
  <c r="O58" i="80" s="1"/>
  <c r="N57" i="80"/>
  <c r="L57" i="80"/>
  <c r="N56" i="80"/>
  <c r="L56" i="80"/>
  <c r="O56" i="80" s="1"/>
  <c r="N55" i="80"/>
  <c r="L55" i="80"/>
  <c r="N54" i="80"/>
  <c r="L54" i="80"/>
  <c r="O54" i="80" s="1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O44" i="80" s="1"/>
  <c r="N43" i="80"/>
  <c r="L43" i="80"/>
  <c r="N42" i="80"/>
  <c r="L42" i="80"/>
  <c r="O42" i="80" s="1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4" i="80"/>
  <c r="L24" i="80"/>
  <c r="N23" i="80"/>
  <c r="L23" i="80"/>
  <c r="N22" i="80"/>
  <c r="N21" i="80"/>
  <c r="N20" i="80"/>
  <c r="N17" i="80"/>
  <c r="O17" i="80" s="1"/>
  <c r="L17" i="80"/>
  <c r="C17" i="80"/>
  <c r="C18" i="80" s="1"/>
  <c r="C19" i="80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O17" i="77" s="1"/>
  <c r="K17" i="77"/>
  <c r="L17" i="77" s="1"/>
  <c r="M17" i="76"/>
  <c r="N17" i="76"/>
  <c r="O17" i="76" s="1"/>
  <c r="L17" i="76"/>
  <c r="K17" i="76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M22" i="73"/>
  <c r="N22" i="73"/>
  <c r="K22" i="73"/>
  <c r="L22" i="73" s="1"/>
  <c r="D94" i="72"/>
  <c r="D93" i="72"/>
  <c r="M20" i="72"/>
  <c r="N20" i="72" s="1"/>
  <c r="K20" i="72"/>
  <c r="L20" i="72" s="1"/>
  <c r="D94" i="71"/>
  <c r="D93" i="71"/>
  <c r="M24" i="71"/>
  <c r="N24" i="71" s="1"/>
  <c r="K24" i="71"/>
  <c r="L24" i="71" s="1"/>
  <c r="D94" i="70"/>
  <c r="D93" i="70"/>
  <c r="M25" i="70"/>
  <c r="N25" i="70" s="1"/>
  <c r="K25" i="70"/>
  <c r="L25" i="70" s="1"/>
  <c r="M17" i="75"/>
  <c r="N17" i="75" s="1"/>
  <c r="O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/>
  <c r="M18" i="68"/>
  <c r="N18" i="68" s="1"/>
  <c r="K18" i="68"/>
  <c r="L18" i="68" s="1"/>
  <c r="B19" i="67"/>
  <c r="M18" i="67"/>
  <c r="N18" i="67" s="1"/>
  <c r="K18" i="67"/>
  <c r="L18" i="67"/>
  <c r="O99" i="66"/>
  <c r="N99" i="66"/>
  <c r="L99" i="66"/>
  <c r="M99" i="66" s="1"/>
  <c r="M18" i="66"/>
  <c r="N18" i="66" s="1"/>
  <c r="L18" i="66"/>
  <c r="K18" i="66"/>
  <c r="N99" i="65"/>
  <c r="O99" i="65" s="1"/>
  <c r="L99" i="65"/>
  <c r="M99" i="65" s="1"/>
  <c r="P99" i="65" s="1"/>
  <c r="M18" i="65"/>
  <c r="N18" i="65"/>
  <c r="K18" i="65"/>
  <c r="L18" i="65" s="1"/>
  <c r="N100" i="64"/>
  <c r="O100" i="64"/>
  <c r="L100" i="64"/>
  <c r="M100" i="64" s="1"/>
  <c r="M19" i="64"/>
  <c r="N19" i="64"/>
  <c r="K19" i="64"/>
  <c r="L19" i="64" s="1"/>
  <c r="M19" i="60"/>
  <c r="N19" i="60"/>
  <c r="K19" i="60"/>
  <c r="L19" i="60" s="1"/>
  <c r="O100" i="60"/>
  <c r="P100" i="60" s="1"/>
  <c r="N100" i="60"/>
  <c r="L100" i="60"/>
  <c r="M100" i="60"/>
  <c r="N100" i="62"/>
  <c r="O100" i="62" s="1"/>
  <c r="P100" i="62" s="1"/>
  <c r="L100" i="62"/>
  <c r="M100" i="62" s="1"/>
  <c r="M19" i="62"/>
  <c r="N19" i="62" s="1"/>
  <c r="O19" i="62"/>
  <c r="K19" i="62"/>
  <c r="L19" i="62" s="1"/>
  <c r="N100" i="63"/>
  <c r="O100" i="63"/>
  <c r="L100" i="63"/>
  <c r="M100" i="63" s="1"/>
  <c r="M19" i="63"/>
  <c r="N19" i="63" s="1"/>
  <c r="K19" i="63"/>
  <c r="L19" i="63" s="1"/>
  <c r="N101" i="61"/>
  <c r="O101" i="61" s="1"/>
  <c r="L101" i="61"/>
  <c r="M101" i="6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/>
  <c r="L100" i="59"/>
  <c r="M100" i="59" s="1"/>
  <c r="M19" i="59"/>
  <c r="N19" i="59" s="1"/>
  <c r="K19" i="59"/>
  <c r="L19" i="59" s="1"/>
  <c r="N101" i="58"/>
  <c r="O101" i="58" s="1"/>
  <c r="L101" i="58"/>
  <c r="M101" i="58"/>
  <c r="M20" i="58"/>
  <c r="N20" i="58" s="1"/>
  <c r="O20" i="58" s="1"/>
  <c r="K20" i="58"/>
  <c r="L20" i="58"/>
  <c r="N101" i="57"/>
  <c r="O101" i="57" s="1"/>
  <c r="P101" i="57" s="1"/>
  <c r="L101" i="57"/>
  <c r="M101" i="57"/>
  <c r="M20" i="57"/>
  <c r="N20" i="57" s="1"/>
  <c r="K20" i="57"/>
  <c r="L20" i="57" s="1"/>
  <c r="N101" i="56"/>
  <c r="O101" i="56" s="1"/>
  <c r="L101" i="56"/>
  <c r="M101" i="56" s="1"/>
  <c r="M20" i="56"/>
  <c r="N20" i="56"/>
  <c r="K20" i="56"/>
  <c r="L20" i="56"/>
  <c r="N101" i="55"/>
  <c r="O101" i="55" s="1"/>
  <c r="L101" i="55"/>
  <c r="M101" i="55"/>
  <c r="P101" i="55" s="1"/>
  <c r="M20" i="55"/>
  <c r="N20" i="55" s="1"/>
  <c r="K20" i="55"/>
  <c r="L20" i="55"/>
  <c r="N101" i="54"/>
  <c r="O101" i="54" s="1"/>
  <c r="L101" i="54"/>
  <c r="M101" i="54"/>
  <c r="M20" i="54"/>
  <c r="N20" i="54" s="1"/>
  <c r="K20" i="54"/>
  <c r="L20" i="54"/>
  <c r="N101" i="53"/>
  <c r="O101" i="53" s="1"/>
  <c r="L101" i="53"/>
  <c r="M101" i="53"/>
  <c r="M20" i="53"/>
  <c r="N20" i="53" s="1"/>
  <c r="K20" i="53"/>
  <c r="L20" i="53" s="1"/>
  <c r="N101" i="46"/>
  <c r="O101" i="46" s="1"/>
  <c r="P101" i="46" s="1"/>
  <c r="L101" i="46"/>
  <c r="M101" i="46" s="1"/>
  <c r="M20" i="46"/>
  <c r="N20" i="46"/>
  <c r="K20" i="46"/>
  <c r="L20" i="46" s="1"/>
  <c r="N102" i="45"/>
  <c r="O102" i="45" s="1"/>
  <c r="L102" i="45"/>
  <c r="M102" i="45" s="1"/>
  <c r="M21" i="45"/>
  <c r="N21" i="45" s="1"/>
  <c r="K21" i="45"/>
  <c r="L21" i="45" s="1"/>
  <c r="N103" i="44"/>
  <c r="O103" i="44" s="1"/>
  <c r="L103" i="44"/>
  <c r="M103" i="44" s="1"/>
  <c r="M22" i="44"/>
  <c r="N22" i="44"/>
  <c r="K22" i="44"/>
  <c r="L22" i="44" s="1"/>
  <c r="N103" i="43"/>
  <c r="O103" i="43" s="1"/>
  <c r="L103" i="43"/>
  <c r="M103" i="43"/>
  <c r="M22" i="43"/>
  <c r="N22" i="43"/>
  <c r="K22" i="43"/>
  <c r="L22" i="43" s="1"/>
  <c r="N103" i="42"/>
  <c r="O103" i="42" s="1"/>
  <c r="L103" i="42"/>
  <c r="M103" i="42" s="1"/>
  <c r="M22" i="42"/>
  <c r="N22" i="42"/>
  <c r="O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P103" i="39" s="1"/>
  <c r="M22" i="39"/>
  <c r="N22" i="39" s="1"/>
  <c r="O22" i="39" s="1"/>
  <c r="K22" i="39"/>
  <c r="L22" i="39"/>
  <c r="N105" i="34"/>
  <c r="O105" i="34" s="1"/>
  <c r="L105" i="34"/>
  <c r="M105" i="34" s="1"/>
  <c r="M24" i="34"/>
  <c r="N24" i="34"/>
  <c r="K24" i="34"/>
  <c r="L24" i="34" s="1"/>
  <c r="N105" i="32"/>
  <c r="O105" i="32"/>
  <c r="L105" i="32"/>
  <c r="M105" i="32" s="1"/>
  <c r="M24" i="32"/>
  <c r="N24" i="32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P107" i="28" s="1"/>
  <c r="L107" i="28"/>
  <c r="M107" i="28" s="1"/>
  <c r="M26" i="28"/>
  <c r="N26" i="28"/>
  <c r="K26" i="28"/>
  <c r="L26" i="28" s="1"/>
  <c r="N106" i="27"/>
  <c r="O106" i="27" s="1"/>
  <c r="L106" i="27"/>
  <c r="M106" i="27"/>
  <c r="M25" i="27"/>
  <c r="N25" i="27" s="1"/>
  <c r="K25" i="27"/>
  <c r="L25" i="27" s="1"/>
  <c r="N105" i="24"/>
  <c r="O105" i="24"/>
  <c r="M105" i="24"/>
  <c r="L105" i="24"/>
  <c r="M24" i="24"/>
  <c r="N24" i="24" s="1"/>
  <c r="K24" i="24"/>
  <c r="L24" i="24"/>
  <c r="N105" i="23"/>
  <c r="O105" i="23" s="1"/>
  <c r="P105" i="23" s="1"/>
  <c r="L105" i="23"/>
  <c r="M105" i="23" s="1"/>
  <c r="M24" i="23"/>
  <c r="N24" i="23" s="1"/>
  <c r="K24" i="23"/>
  <c r="L24" i="23" s="1"/>
  <c r="N104" i="22"/>
  <c r="O104" i="22"/>
  <c r="M104" i="22"/>
  <c r="L104" i="22"/>
  <c r="M23" i="22"/>
  <c r="N23" i="22" s="1"/>
  <c r="K23" i="22"/>
  <c r="L23" i="22"/>
  <c r="N104" i="21"/>
  <c r="O104" i="21"/>
  <c r="L104" i="21"/>
  <c r="M104" i="21" s="1"/>
  <c r="N23" i="21"/>
  <c r="M23" i="21"/>
  <c r="K23" i="21"/>
  <c r="L23" i="21" s="1"/>
  <c r="N104" i="20"/>
  <c r="O104" i="20" s="1"/>
  <c r="P104" i="20" s="1"/>
  <c r="L104" i="20"/>
  <c r="M104" i="20" s="1"/>
  <c r="M23" i="20"/>
  <c r="N23" i="20"/>
  <c r="K23" i="20"/>
  <c r="L23" i="20" s="1"/>
  <c r="N104" i="19"/>
  <c r="O104" i="19" s="1"/>
  <c r="L104" i="19"/>
  <c r="M104" i="19"/>
  <c r="M23" i="19"/>
  <c r="N23" i="19" s="1"/>
  <c r="O23" i="19" s="1"/>
  <c r="K23" i="19"/>
  <c r="L23" i="19" s="1"/>
  <c r="N104" i="18"/>
  <c r="O104" i="18" s="1"/>
  <c r="L104" i="18"/>
  <c r="M104" i="18" s="1"/>
  <c r="M23" i="18"/>
  <c r="N23" i="18"/>
  <c r="O23" i="18" s="1"/>
  <c r="L23" i="18"/>
  <c r="K23" i="18"/>
  <c r="N104" i="17"/>
  <c r="O104" i="17" s="1"/>
  <c r="L104" i="17"/>
  <c r="M104" i="17" s="1"/>
  <c r="M23" i="17"/>
  <c r="N23" i="17" s="1"/>
  <c r="K23" i="17"/>
  <c r="L23" i="17" s="1"/>
  <c r="O23" i="17" s="1"/>
  <c r="N104" i="3"/>
  <c r="O104" i="3" s="1"/>
  <c r="L104" i="3"/>
  <c r="M104" i="3" s="1"/>
  <c r="M23" i="3"/>
  <c r="N23" i="3" s="1"/>
  <c r="K23" i="3"/>
  <c r="L23" i="3" s="1"/>
  <c r="O105" i="69"/>
  <c r="M105" i="69"/>
  <c r="O104" i="69"/>
  <c r="P104" i="69" s="1"/>
  <c r="M104" i="69"/>
  <c r="O103" i="69"/>
  <c r="P103" i="69" s="1"/>
  <c r="M103" i="69"/>
  <c r="O102" i="69"/>
  <c r="M102" i="69"/>
  <c r="P102" i="69" s="1"/>
  <c r="O101" i="69"/>
  <c r="P101" i="69" s="1"/>
  <c r="M101" i="69"/>
  <c r="O100" i="69"/>
  <c r="P100" i="69"/>
  <c r="M100" i="69"/>
  <c r="O99" i="69"/>
  <c r="M99" i="69"/>
  <c r="P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/>
  <c r="M21" i="69"/>
  <c r="N21" i="69" s="1"/>
  <c r="K21" i="69"/>
  <c r="L21" i="69"/>
  <c r="M20" i="69"/>
  <c r="N20" i="69" s="1"/>
  <c r="K20" i="69"/>
  <c r="L20" i="69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O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5" i="79"/>
  <c r="M105" i="79"/>
  <c r="O104" i="79"/>
  <c r="O103" i="79"/>
  <c r="O99" i="79"/>
  <c r="M99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O32" i="79" s="1"/>
  <c r="N31" i="79"/>
  <c r="L31" i="79"/>
  <c r="N30" i="79"/>
  <c r="L30" i="79"/>
  <c r="N29" i="79"/>
  <c r="L29" i="79"/>
  <c r="N28" i="79"/>
  <c r="L28" i="79"/>
  <c r="N27" i="79"/>
  <c r="L27" i="79"/>
  <c r="N26" i="79"/>
  <c r="L26" i="79"/>
  <c r="N25" i="79"/>
  <c r="L25" i="79"/>
  <c r="N24" i="79"/>
  <c r="L24" i="79"/>
  <c r="N23" i="79"/>
  <c r="N22" i="79"/>
  <c r="N21" i="79"/>
  <c r="C17" i="79"/>
  <c r="C18" i="79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K11" i="79"/>
  <c r="I11" i="79"/>
  <c r="D8" i="79"/>
  <c r="D90" i="79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5" i="78"/>
  <c r="M105" i="78"/>
  <c r="O104" i="78"/>
  <c r="O103" i="78"/>
  <c r="O99" i="78"/>
  <c r="M99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5" i="78"/>
  <c r="L25" i="78"/>
  <c r="N24" i="78"/>
  <c r="L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5" i="77"/>
  <c r="M105" i="77"/>
  <c r="O104" i="77"/>
  <c r="O103" i="77"/>
  <c r="O99" i="77"/>
  <c r="P99" i="77"/>
  <c r="M99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6" i="77"/>
  <c r="L26" i="77"/>
  <c r="N25" i="77"/>
  <c r="L25" i="77"/>
  <c r="O25" i="77" s="1"/>
  <c r="N24" i="77"/>
  <c r="L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K11" i="77"/>
  <c r="I11" i="77"/>
  <c r="D8" i="77"/>
  <c r="D90" i="77" s="1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5" i="76"/>
  <c r="M105" i="76"/>
  <c r="O104" i="76"/>
  <c r="O103" i="76"/>
  <c r="O99" i="76"/>
  <c r="M99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6" i="76"/>
  <c r="L26" i="76"/>
  <c r="N25" i="76"/>
  <c r="L25" i="76"/>
  <c r="N24" i="76"/>
  <c r="L24" i="76"/>
  <c r="N23" i="76"/>
  <c r="N22" i="76"/>
  <c r="N21" i="76"/>
  <c r="O21" i="76" s="1"/>
  <c r="C17" i="76"/>
  <c r="C18" i="76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5" i="75"/>
  <c r="M105" i="75"/>
  <c r="O104" i="75"/>
  <c r="O103" i="75"/>
  <c r="O99" i="75"/>
  <c r="M99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5" i="75"/>
  <c r="L25" i="75"/>
  <c r="N24" i="75"/>
  <c r="L24" i="75"/>
  <c r="N23" i="75"/>
  <c r="N22" i="75"/>
  <c r="N21" i="75"/>
  <c r="C17" i="75"/>
  <c r="C18" i="75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10" i="74"/>
  <c r="M110" i="74"/>
  <c r="O109" i="74"/>
  <c r="O108" i="74"/>
  <c r="O107" i="74"/>
  <c r="O103" i="74"/>
  <c r="P103" i="74" s="1"/>
  <c r="M103" i="74"/>
  <c r="O102" i="74"/>
  <c r="M102" i="74"/>
  <c r="O101" i="74"/>
  <c r="M101" i="74"/>
  <c r="O100" i="74"/>
  <c r="M100" i="74"/>
  <c r="P100" i="74" s="1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1" i="74"/>
  <c r="L31" i="74"/>
  <c r="N30" i="74"/>
  <c r="L30" i="74"/>
  <c r="N29" i="74"/>
  <c r="L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10" i="73"/>
  <c r="M110" i="73"/>
  <c r="O109" i="73"/>
  <c r="O108" i="73"/>
  <c r="O104" i="73"/>
  <c r="P104" i="73" s="1"/>
  <c r="M104" i="73"/>
  <c r="O103" i="73"/>
  <c r="M103" i="73"/>
  <c r="O102" i="73"/>
  <c r="M102" i="73"/>
  <c r="O101" i="73"/>
  <c r="P101" i="73" s="1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1" i="73"/>
  <c r="L31" i="73"/>
  <c r="N30" i="73"/>
  <c r="L30" i="73"/>
  <c r="N29" i="73"/>
  <c r="L29" i="73"/>
  <c r="N28" i="73"/>
  <c r="O28" i="73" s="1"/>
  <c r="N27" i="73"/>
  <c r="N26" i="73"/>
  <c r="C17" i="73"/>
  <c r="C18" i="73" s="1"/>
  <c r="C19" i="73" s="1"/>
  <c r="C20" i="73" s="1"/>
  <c r="C21" i="73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8" i="72"/>
  <c r="M108" i="72"/>
  <c r="O107" i="72"/>
  <c r="O106" i="72"/>
  <c r="O102" i="72"/>
  <c r="M102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9" i="72"/>
  <c r="L29" i="72"/>
  <c r="N28" i="72"/>
  <c r="L28" i="72"/>
  <c r="N27" i="72"/>
  <c r="L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M17" i="72"/>
  <c r="N17" i="72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2" i="71"/>
  <c r="M112" i="71"/>
  <c r="O111" i="71"/>
  <c r="O110" i="71"/>
  <c r="O106" i="71"/>
  <c r="M106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3" i="71"/>
  <c r="L33" i="71"/>
  <c r="N32" i="71"/>
  <c r="L32" i="71"/>
  <c r="N31" i="71"/>
  <c r="L31" i="71"/>
  <c r="N30" i="71"/>
  <c r="N29" i="7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3" i="70"/>
  <c r="M113" i="70"/>
  <c r="O112" i="70"/>
  <c r="O111" i="70"/>
  <c r="O107" i="70"/>
  <c r="P107" i="70"/>
  <c r="M107" i="70"/>
  <c r="O106" i="70"/>
  <c r="M106" i="70"/>
  <c r="O105" i="70"/>
  <c r="M105" i="70"/>
  <c r="O104" i="70"/>
  <c r="M104" i="70"/>
  <c r="O103" i="70"/>
  <c r="P103" i="70" s="1"/>
  <c r="M103" i="70"/>
  <c r="O102" i="70"/>
  <c r="M102" i="70"/>
  <c r="O101" i="70"/>
  <c r="M101" i="70"/>
  <c r="O100" i="70"/>
  <c r="M100" i="70"/>
  <c r="P100" i="70" s="1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4" i="70"/>
  <c r="L34" i="70"/>
  <c r="N33" i="70"/>
  <c r="L33" i="70"/>
  <c r="N32" i="70"/>
  <c r="L32" i="70"/>
  <c r="N31" i="70"/>
  <c r="N30" i="70"/>
  <c r="O30" i="70" s="1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3" i="69"/>
  <c r="M113" i="69"/>
  <c r="O112" i="69"/>
  <c r="O111" i="69"/>
  <c r="M107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4" i="69"/>
  <c r="L34" i="69"/>
  <c r="N33" i="69"/>
  <c r="L33" i="69"/>
  <c r="N32" i="69"/>
  <c r="L32" i="69"/>
  <c r="N31" i="69"/>
  <c r="N30" i="69"/>
  <c r="N29" i="69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K11" i="69"/>
  <c r="I11" i="69"/>
  <c r="P1" i="69"/>
  <c r="P83" i="69" s="1"/>
  <c r="M17" i="68"/>
  <c r="N17" i="68"/>
  <c r="K17" i="68"/>
  <c r="L17" i="68" s="1"/>
  <c r="M17" i="67"/>
  <c r="N17" i="67" s="1"/>
  <c r="O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P99" i="64" s="1"/>
  <c r="L99" i="64"/>
  <c r="M99" i="64"/>
  <c r="M18" i="64"/>
  <c r="N18" i="64" s="1"/>
  <c r="K18" i="64"/>
  <c r="L18" i="64"/>
  <c r="M17" i="64"/>
  <c r="N17" i="64" s="1"/>
  <c r="K17" i="64"/>
  <c r="L17" i="64"/>
  <c r="N99" i="60"/>
  <c r="O99" i="60" s="1"/>
  <c r="L99" i="60"/>
  <c r="M99" i="60" s="1"/>
  <c r="M18" i="60"/>
  <c r="N18" i="60" s="1"/>
  <c r="K18" i="60"/>
  <c r="L18" i="60" s="1"/>
  <c r="N99" i="62"/>
  <c r="O99" i="62"/>
  <c r="L99" i="62"/>
  <c r="M99" i="62" s="1"/>
  <c r="M18" i="62"/>
  <c r="N18" i="62"/>
  <c r="K18" i="62"/>
  <c r="L18" i="62" s="1"/>
  <c r="N99" i="63"/>
  <c r="O99" i="63" s="1"/>
  <c r="L99" i="63"/>
  <c r="M99" i="63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O18" i="61" s="1"/>
  <c r="N99" i="59"/>
  <c r="O99" i="59"/>
  <c r="M99" i="59"/>
  <c r="L99" i="59"/>
  <c r="M18" i="59"/>
  <c r="N18" i="59" s="1"/>
  <c r="K18" i="59"/>
  <c r="L18" i="59"/>
  <c r="N100" i="58"/>
  <c r="O100" i="58" s="1"/>
  <c r="L100" i="58"/>
  <c r="M100" i="58"/>
  <c r="M19" i="58"/>
  <c r="N19" i="58" s="1"/>
  <c r="K19" i="58"/>
  <c r="L19" i="58" s="1"/>
  <c r="N100" i="57"/>
  <c r="O100" i="57" s="1"/>
  <c r="P100" i="57" s="1"/>
  <c r="L100" i="57"/>
  <c r="M100" i="57" s="1"/>
  <c r="M19" i="57"/>
  <c r="N19" i="57"/>
  <c r="K19" i="57"/>
  <c r="L19" i="57" s="1"/>
  <c r="N100" i="56"/>
  <c r="O100" i="56" s="1"/>
  <c r="L100" i="56"/>
  <c r="M100" i="56"/>
  <c r="M19" i="56"/>
  <c r="N19" i="56" s="1"/>
  <c r="K19" i="56"/>
  <c r="L19" i="56" s="1"/>
  <c r="N100" i="55"/>
  <c r="O100" i="55" s="1"/>
  <c r="L100" i="55"/>
  <c r="M100" i="55" s="1"/>
  <c r="M19" i="55"/>
  <c r="N19" i="55" s="1"/>
  <c r="O19" i="55" s="1"/>
  <c r="K19" i="55"/>
  <c r="L19" i="55"/>
  <c r="N100" i="54"/>
  <c r="O100" i="54" s="1"/>
  <c r="P100" i="54" s="1"/>
  <c r="L100" i="54"/>
  <c r="M100" i="54" s="1"/>
  <c r="M19" i="54"/>
  <c r="N19" i="54" s="1"/>
  <c r="K19" i="54"/>
  <c r="L19" i="54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/>
  <c r="M20" i="45"/>
  <c r="N20" i="45" s="1"/>
  <c r="O20" i="45" s="1"/>
  <c r="K20" i="45"/>
  <c r="L20" i="45" s="1"/>
  <c r="N102" i="44"/>
  <c r="O102" i="44" s="1"/>
  <c r="L102" i="44"/>
  <c r="M102" i="44"/>
  <c r="M21" i="44"/>
  <c r="N21" i="44" s="1"/>
  <c r="K21" i="44"/>
  <c r="L21" i="44"/>
  <c r="N102" i="43"/>
  <c r="O102" i="43" s="1"/>
  <c r="P102" i="43" s="1"/>
  <c r="L102" i="43"/>
  <c r="M102" i="43" s="1"/>
  <c r="M21" i="43"/>
  <c r="N21" i="43" s="1"/>
  <c r="K21" i="43"/>
  <c r="L21" i="43" s="1"/>
  <c r="N102" i="42"/>
  <c r="O102" i="42"/>
  <c r="L102" i="42"/>
  <c r="M102" i="42" s="1"/>
  <c r="M21" i="42"/>
  <c r="N21" i="42"/>
  <c r="K21" i="42"/>
  <c r="L21" i="42" s="1"/>
  <c r="N102" i="41"/>
  <c r="O102" i="41"/>
  <c r="L102" i="41"/>
  <c r="M102" i="41" s="1"/>
  <c r="M21" i="41"/>
  <c r="N21" i="41"/>
  <c r="K21" i="41"/>
  <c r="L21" i="41" s="1"/>
  <c r="B102" i="39"/>
  <c r="B103" i="39"/>
  <c r="M21" i="39"/>
  <c r="N21" i="39" s="1"/>
  <c r="K21" i="39"/>
  <c r="L21" i="39" s="1"/>
  <c r="D104" i="34"/>
  <c r="M23" i="34"/>
  <c r="N23" i="34"/>
  <c r="L23" i="34"/>
  <c r="K23" i="34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/>
  <c r="P105" i="30" s="1"/>
  <c r="L105" i="30"/>
  <c r="M105" i="30" s="1"/>
  <c r="M24" i="30"/>
  <c r="N24" i="30" s="1"/>
  <c r="K24" i="30"/>
  <c r="L24" i="30" s="1"/>
  <c r="N105" i="29"/>
  <c r="O105" i="29" s="1"/>
  <c r="P105" i="29" s="1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/>
  <c r="M105" i="27"/>
  <c r="L105" i="27"/>
  <c r="M24" i="27"/>
  <c r="N24" i="27" s="1"/>
  <c r="K24" i="27"/>
  <c r="L24" i="27" s="1"/>
  <c r="N104" i="24"/>
  <c r="O104" i="24" s="1"/>
  <c r="L104" i="24"/>
  <c r="M104" i="24" s="1"/>
  <c r="M23" i="24"/>
  <c r="N23" i="24"/>
  <c r="O23" i="24" s="1"/>
  <c r="K23" i="24"/>
  <c r="L23" i="24" s="1"/>
  <c r="N104" i="23"/>
  <c r="O104" i="23" s="1"/>
  <c r="L104" i="23"/>
  <c r="M104" i="23"/>
  <c r="M23" i="23"/>
  <c r="N23" i="23" s="1"/>
  <c r="O23" i="23" s="1"/>
  <c r="K23" i="23"/>
  <c r="L23" i="23" s="1"/>
  <c r="N103" i="22"/>
  <c r="O103" i="22" s="1"/>
  <c r="L103" i="22"/>
  <c r="M103" i="22" s="1"/>
  <c r="M22" i="22"/>
  <c r="N22" i="22" s="1"/>
  <c r="K22" i="22"/>
  <c r="L22" i="22"/>
  <c r="N103" i="21"/>
  <c r="O103" i="21" s="1"/>
  <c r="L103" i="21"/>
  <c r="M103" i="21"/>
  <c r="M22" i="21"/>
  <c r="N22" i="21" s="1"/>
  <c r="K22" i="21"/>
  <c r="L22" i="21"/>
  <c r="N103" i="20"/>
  <c r="O103" i="20" s="1"/>
  <c r="L103" i="20"/>
  <c r="M103" i="20"/>
  <c r="M22" i="20"/>
  <c r="N22" i="20" s="1"/>
  <c r="K22" i="20"/>
  <c r="L22" i="20"/>
  <c r="N103" i="19"/>
  <c r="O103" i="19" s="1"/>
  <c r="L103" i="19"/>
  <c r="M103" i="19"/>
  <c r="M22" i="19"/>
  <c r="N22" i="19" s="1"/>
  <c r="O22" i="19" s="1"/>
  <c r="K22" i="19"/>
  <c r="L22" i="19" s="1"/>
  <c r="N103" i="18"/>
  <c r="O103" i="18" s="1"/>
  <c r="L103" i="18"/>
  <c r="M103" i="18" s="1"/>
  <c r="M22" i="18"/>
  <c r="N22" i="18" s="1"/>
  <c r="K22" i="18"/>
  <c r="L22" i="18"/>
  <c r="N103" i="17"/>
  <c r="O103" i="17" s="1"/>
  <c r="P103" i="17" s="1"/>
  <c r="L103" i="17"/>
  <c r="M103" i="17" s="1"/>
  <c r="M22" i="17"/>
  <c r="N22" i="17" s="1"/>
  <c r="O22" i="17" s="1"/>
  <c r="K22" i="17"/>
  <c r="L22" i="17"/>
  <c r="N103" i="3"/>
  <c r="O103" i="3" s="1"/>
  <c r="P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7" i="68"/>
  <c r="L27" i="68"/>
  <c r="N26" i="68"/>
  <c r="L26" i="68"/>
  <c r="N25" i="68"/>
  <c r="L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6" i="67"/>
  <c r="M106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6" i="67"/>
  <c r="L26" i="67"/>
  <c r="N25" i="67"/>
  <c r="L25" i="67"/>
  <c r="N24" i="67"/>
  <c r="N23" i="67"/>
  <c r="N22" i="67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6" i="66"/>
  <c r="M106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7" i="66"/>
  <c r="L27" i="66"/>
  <c r="N26" i="66"/>
  <c r="L26" i="66"/>
  <c r="N25" i="66"/>
  <c r="L25" i="66"/>
  <c r="N24" i="66"/>
  <c r="N23" i="66"/>
  <c r="N22" i="66"/>
  <c r="C17" i="66"/>
  <c r="C18" i="66" s="1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6" i="65"/>
  <c r="M106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7" i="65"/>
  <c r="L27" i="65"/>
  <c r="N26" i="65"/>
  <c r="L26" i="65"/>
  <c r="N25" i="65"/>
  <c r="L25" i="65"/>
  <c r="N24" i="65"/>
  <c r="N23" i="65"/>
  <c r="N22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O31" i="64" s="1"/>
  <c r="L31" i="64"/>
  <c r="N30" i="64"/>
  <c r="L30" i="64"/>
  <c r="N29" i="64"/>
  <c r="L29" i="64"/>
  <c r="N28" i="64"/>
  <c r="L28" i="64"/>
  <c r="N27" i="64"/>
  <c r="L27" i="64"/>
  <c r="N26" i="64"/>
  <c r="L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D94" i="59"/>
  <c r="D93" i="59"/>
  <c r="M22" i="34"/>
  <c r="N22" i="34" s="1"/>
  <c r="O22" i="34" s="1"/>
  <c r="K22" i="34"/>
  <c r="L22" i="34" s="1"/>
  <c r="M21" i="22"/>
  <c r="N21" i="22"/>
  <c r="K21" i="22"/>
  <c r="L21" i="22" s="1"/>
  <c r="M22" i="23"/>
  <c r="N22" i="23" s="1"/>
  <c r="K22" i="23"/>
  <c r="L22" i="23" s="1"/>
  <c r="O22" i="23"/>
  <c r="M22" i="24"/>
  <c r="N22" i="24" s="1"/>
  <c r="K22" i="24"/>
  <c r="L22" i="24" s="1"/>
  <c r="M23" i="27"/>
  <c r="N23" i="27" s="1"/>
  <c r="K23" i="27"/>
  <c r="L23" i="27" s="1"/>
  <c r="M24" i="28"/>
  <c r="N24" i="28" s="1"/>
  <c r="O24" i="28" s="1"/>
  <c r="K24" i="28"/>
  <c r="L24" i="28" s="1"/>
  <c r="M23" i="29"/>
  <c r="N23" i="29" s="1"/>
  <c r="O23" i="29" s="1"/>
  <c r="K23" i="29"/>
  <c r="L23" i="29" s="1"/>
  <c r="M23" i="30"/>
  <c r="N23" i="30" s="1"/>
  <c r="K23" i="30"/>
  <c r="L23" i="30" s="1"/>
  <c r="M22" i="31"/>
  <c r="N22" i="31" s="1"/>
  <c r="K22" i="31"/>
  <c r="L22" i="31"/>
  <c r="M22" i="32"/>
  <c r="N22" i="32" s="1"/>
  <c r="K22" i="32"/>
  <c r="L22" i="32" s="1"/>
  <c r="M20" i="39"/>
  <c r="N20" i="39" s="1"/>
  <c r="O20" i="39" s="1"/>
  <c r="K20" i="39"/>
  <c r="L20" i="39" s="1"/>
  <c r="M20" i="41"/>
  <c r="N20" i="4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K18" i="55"/>
  <c r="L18" i="55" s="1"/>
  <c r="M18" i="56"/>
  <c r="N18" i="56"/>
  <c r="K18" i="56"/>
  <c r="L18" i="56" s="1"/>
  <c r="M18" i="57"/>
  <c r="N18" i="57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/>
  <c r="K17" i="61"/>
  <c r="L17" i="61" s="1"/>
  <c r="M17" i="63"/>
  <c r="N17" i="63"/>
  <c r="K17" i="63"/>
  <c r="L17" i="63" s="1"/>
  <c r="M17" i="62"/>
  <c r="N17" i="62" s="1"/>
  <c r="K17" i="62"/>
  <c r="L17" i="62" s="1"/>
  <c r="M17" i="60"/>
  <c r="N17" i="60" s="1"/>
  <c r="O17" i="60" s="1"/>
  <c r="K17" i="60"/>
  <c r="L17" i="60" s="1"/>
  <c r="N99" i="58"/>
  <c r="L99" i="58"/>
  <c r="N99" i="57"/>
  <c r="L99" i="57"/>
  <c r="N99" i="56"/>
  <c r="L99" i="56"/>
  <c r="N99" i="55"/>
  <c r="L99" i="55"/>
  <c r="N99" i="54"/>
  <c r="O99" i="54" s="1"/>
  <c r="L99" i="54"/>
  <c r="N99" i="53"/>
  <c r="L99" i="53"/>
  <c r="N99" i="46"/>
  <c r="L99" i="46"/>
  <c r="N100" i="45"/>
  <c r="L100" i="45"/>
  <c r="N101" i="44"/>
  <c r="L101" i="44"/>
  <c r="N101" i="43"/>
  <c r="L101" i="43"/>
  <c r="N101" i="42"/>
  <c r="L101" i="42"/>
  <c r="N101" i="41"/>
  <c r="L101" i="41"/>
  <c r="N101" i="39"/>
  <c r="L101" i="39"/>
  <c r="N103" i="35"/>
  <c r="L103" i="35"/>
  <c r="N103" i="34"/>
  <c r="L103" i="34"/>
  <c r="N103" i="32"/>
  <c r="L103" i="32"/>
  <c r="N103" i="31"/>
  <c r="L103" i="31"/>
  <c r="N104" i="30"/>
  <c r="L104" i="30"/>
  <c r="N104" i="29"/>
  <c r="L104" i="29"/>
  <c r="N105" i="28"/>
  <c r="L105" i="28"/>
  <c r="N104" i="27"/>
  <c r="L104" i="27"/>
  <c r="N103" i="24"/>
  <c r="L103" i="24"/>
  <c r="N103" i="23"/>
  <c r="L103" i="23"/>
  <c r="N102" i="22"/>
  <c r="L102" i="22"/>
  <c r="N102" i="21"/>
  <c r="L102" i="21"/>
  <c r="M21" i="21"/>
  <c r="N21" i="21"/>
  <c r="K21" i="21"/>
  <c r="L21" i="21" s="1"/>
  <c r="M21" i="20"/>
  <c r="N21" i="20"/>
  <c r="K21" i="20"/>
  <c r="L21" i="20" s="1"/>
  <c r="N102" i="20"/>
  <c r="L102" i="20"/>
  <c r="N102" i="19"/>
  <c r="L102" i="19"/>
  <c r="M21" i="19"/>
  <c r="N21" i="19" s="1"/>
  <c r="K21" i="19"/>
  <c r="L21" i="19" s="1"/>
  <c r="N102" i="18"/>
  <c r="L102" i="18"/>
  <c r="M21" i="18"/>
  <c r="N21" i="18" s="1"/>
  <c r="K21" i="18"/>
  <c r="L21" i="18"/>
  <c r="N102" i="17"/>
  <c r="L102" i="17"/>
  <c r="M21" i="17"/>
  <c r="N21" i="17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L101" i="21"/>
  <c r="M101" i="21" s="1"/>
  <c r="I18" i="21"/>
  <c r="I19" i="21"/>
  <c r="M20" i="21"/>
  <c r="N20" i="21" s="1"/>
  <c r="K20" i="2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8" i="63"/>
  <c r="L28" i="63"/>
  <c r="N27" i="63"/>
  <c r="L27" i="63"/>
  <c r="N26" i="63"/>
  <c r="L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K11" i="63"/>
  <c r="I11" i="63"/>
  <c r="D8" i="63"/>
  <c r="D90" i="63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7" i="62"/>
  <c r="M107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8" i="62"/>
  <c r="L28" i="62"/>
  <c r="N27" i="62"/>
  <c r="L27" i="62"/>
  <c r="N26" i="62"/>
  <c r="L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7" i="61"/>
  <c r="M107" i="61"/>
  <c r="O106" i="61"/>
  <c r="O105" i="61"/>
  <c r="O104" i="61"/>
  <c r="D96" i="61"/>
  <c r="L93" i="61"/>
  <c r="J93" i="61"/>
  <c r="D91" i="61"/>
  <c r="D89" i="61"/>
  <c r="N72" i="61"/>
  <c r="O72" i="61" s="1"/>
  <c r="L72" i="61"/>
  <c r="N71" i="61"/>
  <c r="L71" i="61"/>
  <c r="N70" i="61"/>
  <c r="O70" i="61" s="1"/>
  <c r="L70" i="61"/>
  <c r="N69" i="61"/>
  <c r="L69" i="61"/>
  <c r="N68" i="61"/>
  <c r="O68" i="61" s="1"/>
  <c r="L68" i="61"/>
  <c r="N67" i="61"/>
  <c r="L67" i="61"/>
  <c r="N66" i="61"/>
  <c r="O66" i="61" s="1"/>
  <c r="L66" i="61"/>
  <c r="N65" i="61"/>
  <c r="L65" i="61"/>
  <c r="N64" i="61"/>
  <c r="O64" i="61" s="1"/>
  <c r="L64" i="61"/>
  <c r="N63" i="61"/>
  <c r="L63" i="61"/>
  <c r="N62" i="61"/>
  <c r="O62" i="61" s="1"/>
  <c r="L62" i="61"/>
  <c r="N61" i="61"/>
  <c r="L61" i="61"/>
  <c r="N60" i="61"/>
  <c r="O60" i="61" s="1"/>
  <c r="L60" i="61"/>
  <c r="N59" i="61"/>
  <c r="L59" i="61"/>
  <c r="N58" i="61"/>
  <c r="O58" i="61" s="1"/>
  <c r="L58" i="61"/>
  <c r="N57" i="61"/>
  <c r="L57" i="61"/>
  <c r="N56" i="61"/>
  <c r="L56" i="61"/>
  <c r="N55" i="61"/>
  <c r="L55" i="61"/>
  <c r="N54" i="61"/>
  <c r="O54" i="61" s="1"/>
  <c r="L54" i="61"/>
  <c r="N53" i="61"/>
  <c r="L53" i="61"/>
  <c r="N52" i="61"/>
  <c r="L52" i="61"/>
  <c r="N51" i="61"/>
  <c r="L51" i="61"/>
  <c r="N50" i="61"/>
  <c r="O50" i="61" s="1"/>
  <c r="L50" i="61"/>
  <c r="N49" i="61"/>
  <c r="L49" i="61"/>
  <c r="N48" i="61"/>
  <c r="L48" i="61"/>
  <c r="N47" i="61"/>
  <c r="L47" i="61"/>
  <c r="N46" i="61"/>
  <c r="L46" i="61"/>
  <c r="N45" i="61"/>
  <c r="L45" i="61"/>
  <c r="N44" i="61"/>
  <c r="O44" i="61" s="1"/>
  <c r="L44" i="61"/>
  <c r="N43" i="61"/>
  <c r="L43" i="61"/>
  <c r="N42" i="61"/>
  <c r="O42" i="61" s="1"/>
  <c r="L42" i="61"/>
  <c r="N41" i="61"/>
  <c r="L41" i="61"/>
  <c r="N40" i="61"/>
  <c r="O40" i="61" s="1"/>
  <c r="L40" i="61"/>
  <c r="N39" i="61"/>
  <c r="L39" i="61"/>
  <c r="N38" i="61"/>
  <c r="L38" i="61"/>
  <c r="N37" i="61"/>
  <c r="L37" i="61"/>
  <c r="N36" i="61"/>
  <c r="O36" i="61" s="1"/>
  <c r="L36" i="61"/>
  <c r="N35" i="61"/>
  <c r="L35" i="61"/>
  <c r="N34" i="61"/>
  <c r="L34" i="61"/>
  <c r="N33" i="61"/>
  <c r="L33" i="61"/>
  <c r="N32" i="61"/>
  <c r="L32" i="61"/>
  <c r="N31" i="61"/>
  <c r="L31" i="61"/>
  <c r="N30" i="61"/>
  <c r="O30" i="61" s="1"/>
  <c r="L30" i="61"/>
  <c r="N29" i="61"/>
  <c r="L29" i="61"/>
  <c r="N28" i="61"/>
  <c r="O28" i="61" s="1"/>
  <c r="L28" i="61"/>
  <c r="N27" i="61"/>
  <c r="L27" i="61"/>
  <c r="N26" i="61"/>
  <c r="L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7" i="60"/>
  <c r="M107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8" i="60"/>
  <c r="L28" i="60"/>
  <c r="N27" i="60"/>
  <c r="L27" i="60"/>
  <c r="N26" i="60"/>
  <c r="L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7" i="59"/>
  <c r="M107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8" i="59"/>
  <c r="L28" i="59"/>
  <c r="N27" i="59"/>
  <c r="L27" i="59"/>
  <c r="N26" i="59"/>
  <c r="L26" i="59"/>
  <c r="N25" i="59"/>
  <c r="N24" i="59"/>
  <c r="N23" i="59"/>
  <c r="C17" i="59"/>
  <c r="C18" i="59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/>
  <c r="M17" i="58"/>
  <c r="K17" i="58"/>
  <c r="M17" i="57"/>
  <c r="K17" i="57"/>
  <c r="L17" i="57" s="1"/>
  <c r="M17" i="56"/>
  <c r="K17" i="56"/>
  <c r="M17" i="55"/>
  <c r="K17" i="55"/>
  <c r="L17" i="55" s="1"/>
  <c r="M17" i="54"/>
  <c r="K17" i="54"/>
  <c r="M17" i="53"/>
  <c r="K17" i="53"/>
  <c r="L17" i="53" s="1"/>
  <c r="M17" i="46"/>
  <c r="K17" i="46"/>
  <c r="N99" i="45"/>
  <c r="L99" i="45"/>
  <c r="M18" i="45"/>
  <c r="K18" i="45"/>
  <c r="N100" i="44"/>
  <c r="L100" i="44"/>
  <c r="M100" i="44" s="1"/>
  <c r="M19" i="44"/>
  <c r="K19" i="44"/>
  <c r="N100" i="43"/>
  <c r="L100" i="43"/>
  <c r="M100" i="43" s="1"/>
  <c r="M19" i="43"/>
  <c r="K19" i="43"/>
  <c r="N100" i="42"/>
  <c r="L100" i="42"/>
  <c r="M19" i="42"/>
  <c r="K19" i="42"/>
  <c r="N100" i="41"/>
  <c r="L100" i="41"/>
  <c r="M100" i="41" s="1"/>
  <c r="M19" i="41"/>
  <c r="K19" i="41"/>
  <c r="N100" i="39"/>
  <c r="L100" i="39"/>
  <c r="M100" i="39" s="1"/>
  <c r="M19" i="39"/>
  <c r="K19" i="39"/>
  <c r="N102" i="34"/>
  <c r="L102" i="34"/>
  <c r="M102" i="34" s="1"/>
  <c r="M21" i="34"/>
  <c r="K21" i="34"/>
  <c r="N102" i="32"/>
  <c r="L102" i="32"/>
  <c r="M102" i="32" s="1"/>
  <c r="M21" i="32"/>
  <c r="K21" i="32"/>
  <c r="N102" i="31"/>
  <c r="L102" i="31"/>
  <c r="M102" i="31" s="1"/>
  <c r="M21" i="31"/>
  <c r="K21" i="31"/>
  <c r="N103" i="30"/>
  <c r="L103" i="30"/>
  <c r="M103" i="30" s="1"/>
  <c r="M22" i="30"/>
  <c r="K22" i="30"/>
  <c r="N103" i="29"/>
  <c r="L103" i="29"/>
  <c r="M22" i="29"/>
  <c r="K22" i="29"/>
  <c r="N104" i="28"/>
  <c r="L104" i="28"/>
  <c r="M23" i="28"/>
  <c r="K23" i="28"/>
  <c r="N103" i="27"/>
  <c r="L103" i="27"/>
  <c r="M22" i="27"/>
  <c r="K22" i="27"/>
  <c r="N102" i="24"/>
  <c r="L102" i="24"/>
  <c r="M21" i="24"/>
  <c r="K21" i="24"/>
  <c r="N102" i="23"/>
  <c r="L102" i="23"/>
  <c r="M21" i="23"/>
  <c r="K21" i="23"/>
  <c r="N101" i="22"/>
  <c r="L101" i="22"/>
  <c r="M20" i="22"/>
  <c r="N20" i="22"/>
  <c r="K20" i="22"/>
  <c r="N101" i="20"/>
  <c r="L101" i="20"/>
  <c r="M20" i="20"/>
  <c r="K20" i="20"/>
  <c r="N101" i="19"/>
  <c r="L101" i="19"/>
  <c r="M20" i="19"/>
  <c r="K20" i="19"/>
  <c r="N101" i="18"/>
  <c r="L101" i="18"/>
  <c r="M20" i="18"/>
  <c r="K20" i="18"/>
  <c r="N101" i="17"/>
  <c r="L101" i="17"/>
  <c r="M20" i="17"/>
  <c r="K20" i="17"/>
  <c r="N101" i="3"/>
  <c r="L101" i="3"/>
  <c r="M20" i="3"/>
  <c r="K20" i="3"/>
  <c r="J96" i="35"/>
  <c r="E101" i="35" s="1"/>
  <c r="F101" i="35" s="1"/>
  <c r="E102" i="35" s="1"/>
  <c r="F102" i="35" s="1"/>
  <c r="L19" i="1"/>
  <c r="F81" i="2"/>
  <c r="F87" i="2"/>
  <c r="F86" i="2"/>
  <c r="F90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P18" i="36"/>
  <c r="F87" i="1"/>
  <c r="F86" i="1"/>
  <c r="F90" i="1"/>
  <c r="C17" i="17"/>
  <c r="C18" i="17" s="1"/>
  <c r="C19" i="17" s="1"/>
  <c r="C20" i="17" s="1"/>
  <c r="C21" i="17" s="1"/>
  <c r="K19" i="17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9" i="18"/>
  <c r="P20" i="36"/>
  <c r="C17" i="19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K19" i="19"/>
  <c r="P21" i="36"/>
  <c r="C17" i="20"/>
  <c r="C18" i="20" s="1"/>
  <c r="C19" i="20" s="1"/>
  <c r="C20" i="20" s="1"/>
  <c r="C21" i="20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K19" i="20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K19" i="2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K19" i="22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K20" i="24"/>
  <c r="P26" i="36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K21" i="27"/>
  <c r="P29" i="36"/>
  <c r="C17" i="28"/>
  <c r="C18" i="28" s="1"/>
  <c r="C19" i="28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P30" i="36"/>
  <c r="C17" i="29"/>
  <c r="C18" i="29" s="1"/>
  <c r="C19" i="29" s="1"/>
  <c r="C20" i="29" s="1"/>
  <c r="C21" i="29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P33" i="36"/>
  <c r="C17" i="32"/>
  <c r="C18" i="32" s="1"/>
  <c r="C19" i="32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P34" i="36"/>
  <c r="C17" i="33"/>
  <c r="C18" i="33" s="1"/>
  <c r="C19" i="33" s="1"/>
  <c r="C20" i="33" s="1"/>
  <c r="C21" i="33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P36" i="36"/>
  <c r="P37" i="36"/>
  <c r="C17" i="39"/>
  <c r="C18" i="39" s="1"/>
  <c r="C19" i="39" s="1"/>
  <c r="C20" i="39" s="1"/>
  <c r="C21" i="39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8" i="42"/>
  <c r="P40" i="36"/>
  <c r="C17" i="43"/>
  <c r="C18" i="43" s="1"/>
  <c r="C19" i="43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P41" i="36"/>
  <c r="C17" i="44"/>
  <c r="C18" i="44" s="1"/>
  <c r="C19" i="44" s="1"/>
  <c r="C20" i="44" s="1"/>
  <c r="C21" i="44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P42" i="36"/>
  <c r="C17" i="45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C17" i="58"/>
  <c r="C18" i="58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C17" i="53"/>
  <c r="C18" i="53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L17" i="58"/>
  <c r="N17" i="58"/>
  <c r="N24" i="58"/>
  <c r="N25" i="58"/>
  <c r="N26" i="58"/>
  <c r="L27" i="58"/>
  <c r="N27" i="58"/>
  <c r="L28" i="58"/>
  <c r="N28" i="58"/>
  <c r="L29" i="58"/>
  <c r="N29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M99" i="58"/>
  <c r="O99" i="58"/>
  <c r="O105" i="58"/>
  <c r="O106" i="58"/>
  <c r="O107" i="58"/>
  <c r="M108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17" i="57"/>
  <c r="O17" i="57"/>
  <c r="N24" i="57"/>
  <c r="N25" i="57"/>
  <c r="N26" i="57"/>
  <c r="L27" i="57"/>
  <c r="N27" i="57"/>
  <c r="L28" i="57"/>
  <c r="N28" i="57"/>
  <c r="L29" i="57"/>
  <c r="N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M99" i="57"/>
  <c r="O99" i="57"/>
  <c r="O105" i="57"/>
  <c r="O106" i="57"/>
  <c r="O107" i="57"/>
  <c r="M108" i="57"/>
  <c r="O108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L17" i="56"/>
  <c r="N17" i="56"/>
  <c r="O17" i="56" s="1"/>
  <c r="N24" i="56"/>
  <c r="N25" i="56"/>
  <c r="N26" i="56"/>
  <c r="L27" i="56"/>
  <c r="N27" i="56"/>
  <c r="L28" i="56"/>
  <c r="N28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M99" i="56"/>
  <c r="O99" i="56"/>
  <c r="O105" i="56"/>
  <c r="O106" i="56"/>
  <c r="O107" i="56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K11" i="55"/>
  <c r="O17" i="55"/>
  <c r="N17" i="55"/>
  <c r="N24" i="55"/>
  <c r="N25" i="55"/>
  <c r="N26" i="55"/>
  <c r="L27" i="55"/>
  <c r="N27" i="55"/>
  <c r="L28" i="55"/>
  <c r="N28" i="55"/>
  <c r="L29" i="55"/>
  <c r="N29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O37" i="55" s="1"/>
  <c r="N37" i="55"/>
  <c r="L38" i="55"/>
  <c r="N38" i="55"/>
  <c r="L39" i="55"/>
  <c r="O39" i="55" s="1"/>
  <c r="N39" i="55"/>
  <c r="L40" i="55"/>
  <c r="N40" i="55"/>
  <c r="L41" i="55"/>
  <c r="O41" i="55" s="1"/>
  <c r="N41" i="55"/>
  <c r="L42" i="55"/>
  <c r="N42" i="55"/>
  <c r="L43" i="55"/>
  <c r="O43" i="55" s="1"/>
  <c r="N43" i="55"/>
  <c r="L44" i="55"/>
  <c r="N44" i="55"/>
  <c r="L45" i="55"/>
  <c r="N45" i="55"/>
  <c r="L46" i="55"/>
  <c r="N46" i="55"/>
  <c r="L47" i="55"/>
  <c r="O47" i="55" s="1"/>
  <c r="N47" i="55"/>
  <c r="L48" i="55"/>
  <c r="N48" i="55"/>
  <c r="L49" i="55"/>
  <c r="N49" i="55"/>
  <c r="L50" i="55"/>
  <c r="N50" i="55"/>
  <c r="L51" i="55"/>
  <c r="O51" i="55" s="1"/>
  <c r="N51" i="55"/>
  <c r="L52" i="55"/>
  <c r="N52" i="55"/>
  <c r="L53" i="55"/>
  <c r="O53" i="55" s="1"/>
  <c r="N53" i="55"/>
  <c r="L54" i="55"/>
  <c r="N54" i="55"/>
  <c r="L55" i="55"/>
  <c r="N55" i="55"/>
  <c r="L56" i="55"/>
  <c r="N56" i="55"/>
  <c r="L57" i="55"/>
  <c r="O57" i="55" s="1"/>
  <c r="N57" i="55"/>
  <c r="L58" i="55"/>
  <c r="N58" i="55"/>
  <c r="L59" i="55"/>
  <c r="O59" i="55" s="1"/>
  <c r="N59" i="55"/>
  <c r="L60" i="55"/>
  <c r="N60" i="55"/>
  <c r="L61" i="55"/>
  <c r="N61" i="55"/>
  <c r="L62" i="55"/>
  <c r="N62" i="55"/>
  <c r="L63" i="55"/>
  <c r="O63" i="55" s="1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D90" i="55"/>
  <c r="J93" i="55"/>
  <c r="L93" i="55"/>
  <c r="D96" i="55"/>
  <c r="M99" i="55"/>
  <c r="O99" i="55"/>
  <c r="O105" i="55"/>
  <c r="O106" i="55"/>
  <c r="O107" i="55"/>
  <c r="M108" i="55"/>
  <c r="O108" i="55"/>
  <c r="M109" i="55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/>
  <c r="K11" i="54"/>
  <c r="L17" i="54"/>
  <c r="N17" i="54"/>
  <c r="N24" i="54"/>
  <c r="N25" i="54"/>
  <c r="N26" i="54"/>
  <c r="L27" i="54"/>
  <c r="N27" i="54"/>
  <c r="L28" i="54"/>
  <c r="N28" i="54"/>
  <c r="L29" i="54"/>
  <c r="N29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M99" i="54"/>
  <c r="O105" i="54"/>
  <c r="O106" i="54"/>
  <c r="O107" i="54"/>
  <c r="M108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17" i="53"/>
  <c r="N24" i="53"/>
  <c r="N25" i="53"/>
  <c r="N26" i="53"/>
  <c r="L27" i="53"/>
  <c r="N27" i="53"/>
  <c r="L28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M99" i="53"/>
  <c r="O99" i="53"/>
  <c r="P99" i="53" s="1"/>
  <c r="O105" i="53"/>
  <c r="O106" i="53"/>
  <c r="O107" i="53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N99" i="43"/>
  <c r="L99" i="43"/>
  <c r="N99" i="42"/>
  <c r="O99" i="42" s="1"/>
  <c r="L99" i="42"/>
  <c r="N99" i="41"/>
  <c r="L99" i="41"/>
  <c r="N99" i="39"/>
  <c r="O99" i="39" s="1"/>
  <c r="L99" i="39"/>
  <c r="N101" i="34"/>
  <c r="L101" i="34"/>
  <c r="N101" i="32"/>
  <c r="O101" i="32" s="1"/>
  <c r="L101" i="32"/>
  <c r="N101" i="31"/>
  <c r="L101" i="31"/>
  <c r="N102" i="30"/>
  <c r="O102" i="30" s="1"/>
  <c r="L102" i="30"/>
  <c r="N102" i="29"/>
  <c r="L102" i="29"/>
  <c r="N103" i="28"/>
  <c r="L103" i="28"/>
  <c r="N102" i="27"/>
  <c r="L102" i="27"/>
  <c r="N101" i="24"/>
  <c r="L101" i="24"/>
  <c r="N101" i="23"/>
  <c r="L101" i="23"/>
  <c r="N100" i="22"/>
  <c r="L100" i="22"/>
  <c r="N100" i="21"/>
  <c r="L100" i="21"/>
  <c r="N100" i="20"/>
  <c r="L100" i="20"/>
  <c r="N100" i="19"/>
  <c r="L100" i="19"/>
  <c r="N100" i="18"/>
  <c r="L100" i="18"/>
  <c r="N100" i="17"/>
  <c r="L100" i="17"/>
  <c r="N100" i="3"/>
  <c r="L100" i="3"/>
  <c r="M17" i="45"/>
  <c r="N17" i="45" s="1"/>
  <c r="O17" i="45" s="1"/>
  <c r="P1" i="46"/>
  <c r="P83" i="46" s="1"/>
  <c r="O3" i="46"/>
  <c r="D8" i="46"/>
  <c r="D90" i="46" s="1"/>
  <c r="K11" i="46"/>
  <c r="L17" i="46"/>
  <c r="N17" i="46"/>
  <c r="N24" i="46"/>
  <c r="N25" i="46"/>
  <c r="N26" i="46"/>
  <c r="L27" i="46"/>
  <c r="N27" i="46"/>
  <c r="L28" i="46"/>
  <c r="N28" i="46"/>
  <c r="L29" i="46"/>
  <c r="N29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M99" i="46"/>
  <c r="O99" i="46"/>
  <c r="O105" i="46"/>
  <c r="O106" i="46"/>
  <c r="O107" i="46"/>
  <c r="M108" i="46"/>
  <c r="O108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M18" i="42"/>
  <c r="M18" i="41"/>
  <c r="M18" i="39"/>
  <c r="N18" i="39" s="1"/>
  <c r="O18" i="39" s="1"/>
  <c r="M20" i="35"/>
  <c r="K20" i="35"/>
  <c r="M20" i="34"/>
  <c r="M20" i="32"/>
  <c r="N20" i="32" s="1"/>
  <c r="M20" i="31"/>
  <c r="M21" i="30"/>
  <c r="M21" i="29"/>
  <c r="M22" i="28"/>
  <c r="M21" i="27"/>
  <c r="M20" i="24"/>
  <c r="M20" i="23"/>
  <c r="M19" i="22"/>
  <c r="M19" i="21"/>
  <c r="M19" i="20"/>
  <c r="M19" i="19"/>
  <c r="M19" i="18"/>
  <c r="M19" i="17"/>
  <c r="M19" i="3"/>
  <c r="K18" i="3"/>
  <c r="K18" i="17"/>
  <c r="K18" i="18"/>
  <c r="K18" i="19"/>
  <c r="K18" i="20"/>
  <c r="K18" i="21"/>
  <c r="K18" i="22"/>
  <c r="K19" i="23"/>
  <c r="K19" i="24"/>
  <c r="K20" i="27"/>
  <c r="K21" i="28"/>
  <c r="K20" i="29"/>
  <c r="K20" i="30"/>
  <c r="K19" i="31"/>
  <c r="L19" i="31" s="1"/>
  <c r="K19" i="32"/>
  <c r="L19" i="32" s="1"/>
  <c r="K19" i="34"/>
  <c r="K17" i="39"/>
  <c r="L17" i="39" s="1"/>
  <c r="K17" i="41"/>
  <c r="L17" i="41"/>
  <c r="K17" i="42"/>
  <c r="K17" i="43"/>
  <c r="L17" i="43" s="1"/>
  <c r="K17" i="44"/>
  <c r="W43" i="36"/>
  <c r="D17" i="25"/>
  <c r="I14" i="25"/>
  <c r="E17" i="25" s="1"/>
  <c r="F17" i="25" s="1"/>
  <c r="D18" i="25" s="1"/>
  <c r="D17" i="26"/>
  <c r="I14" i="26"/>
  <c r="E17" i="26" s="1"/>
  <c r="F17" i="26" s="1"/>
  <c r="D17" i="33"/>
  <c r="I14" i="33"/>
  <c r="E17" i="33" s="1"/>
  <c r="F17" i="33" s="1"/>
  <c r="C17" i="35"/>
  <c r="C18" i="35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K19" i="35"/>
  <c r="L19" i="35" s="1"/>
  <c r="P1" i="45"/>
  <c r="P83" i="45" s="1"/>
  <c r="O3" i="45"/>
  <c r="D8" i="45"/>
  <c r="K11" i="45"/>
  <c r="L17" i="45"/>
  <c r="B18" i="45"/>
  <c r="L18" i="45"/>
  <c r="N18" i="45"/>
  <c r="N25" i="45"/>
  <c r="O25" i="45" s="1"/>
  <c r="N26" i="45"/>
  <c r="N27" i="45"/>
  <c r="L28" i="45"/>
  <c r="N28" i="45"/>
  <c r="L29" i="45"/>
  <c r="N29" i="45"/>
  <c r="L30" i="45"/>
  <c r="N30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0" i="45"/>
  <c r="D91" i="45"/>
  <c r="J93" i="45"/>
  <c r="L93" i="45"/>
  <c r="D96" i="45"/>
  <c r="M99" i="45"/>
  <c r="O99" i="45"/>
  <c r="M100" i="45"/>
  <c r="O100" i="45"/>
  <c r="O106" i="45"/>
  <c r="O107" i="45"/>
  <c r="O108" i="45"/>
  <c r="M109" i="45"/>
  <c r="O109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M17" i="42"/>
  <c r="M17" i="41"/>
  <c r="M17" i="39"/>
  <c r="N17" i="39" s="1"/>
  <c r="N100" i="35"/>
  <c r="L100" i="35"/>
  <c r="M100" i="35" s="1"/>
  <c r="M19" i="35"/>
  <c r="N19" i="35" s="1"/>
  <c r="N100" i="34"/>
  <c r="L100" i="34"/>
  <c r="M19" i="34"/>
  <c r="N100" i="32"/>
  <c r="O100" i="32" s="1"/>
  <c r="L100" i="32"/>
  <c r="M19" i="32"/>
  <c r="N100" i="31"/>
  <c r="O100" i="31"/>
  <c r="L100" i="31"/>
  <c r="M19" i="31"/>
  <c r="N101" i="30"/>
  <c r="L101" i="30"/>
  <c r="M101" i="30" s="1"/>
  <c r="M20" i="30"/>
  <c r="N101" i="29"/>
  <c r="L101" i="29"/>
  <c r="M101" i="29" s="1"/>
  <c r="M20" i="29"/>
  <c r="N102" i="28"/>
  <c r="L102" i="28"/>
  <c r="M21" i="28"/>
  <c r="N21" i="28" s="1"/>
  <c r="N101" i="27"/>
  <c r="O101" i="27" s="1"/>
  <c r="L101" i="27"/>
  <c r="M20" i="27"/>
  <c r="N100" i="24"/>
  <c r="L100" i="24"/>
  <c r="M19" i="24"/>
  <c r="N100" i="23"/>
  <c r="L100" i="23"/>
  <c r="M19" i="23"/>
  <c r="N99" i="22"/>
  <c r="L99" i="22"/>
  <c r="M18" i="22"/>
  <c r="N99" i="21"/>
  <c r="L99" i="21"/>
  <c r="M18" i="21"/>
  <c r="N99" i="20"/>
  <c r="L99" i="20"/>
  <c r="M18" i="20"/>
  <c r="N99" i="19"/>
  <c r="L99" i="19"/>
  <c r="M18" i="19"/>
  <c r="N99" i="18"/>
  <c r="L99" i="18"/>
  <c r="M18" i="18"/>
  <c r="N99" i="17"/>
  <c r="L99" i="17"/>
  <c r="M18" i="17"/>
  <c r="N99" i="3"/>
  <c r="L99" i="3"/>
  <c r="M18" i="3"/>
  <c r="I17" i="3"/>
  <c r="I14" i="13"/>
  <c r="W100" i="29"/>
  <c r="W99" i="29"/>
  <c r="F99" i="27"/>
  <c r="L17" i="25"/>
  <c r="D18" i="28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0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8"/>
  <c r="D8" i="19"/>
  <c r="D90" i="19" s="1"/>
  <c r="D8" i="20"/>
  <c r="D8" i="21"/>
  <c r="D90" i="21" s="1"/>
  <c r="D8" i="22"/>
  <c r="D90" i="22" s="1"/>
  <c r="D8" i="23"/>
  <c r="D8" i="24"/>
  <c r="D90" i="24" s="1"/>
  <c r="D8" i="25"/>
  <c r="D90" i="25" s="1"/>
  <c r="D8" i="26"/>
  <c r="D90" i="26" s="1"/>
  <c r="D8" i="27"/>
  <c r="D90" i="27"/>
  <c r="D8" i="28"/>
  <c r="D90" i="28"/>
  <c r="D8" i="29"/>
  <c r="D90" i="29"/>
  <c r="D8" i="30"/>
  <c r="D8" i="31"/>
  <c r="D90" i="31" s="1"/>
  <c r="D8" i="32"/>
  <c r="D90" i="32"/>
  <c r="D8" i="33"/>
  <c r="D90" i="33"/>
  <c r="D8" i="34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18"/>
  <c r="D90" i="20"/>
  <c r="D90" i="23"/>
  <c r="D90" i="30"/>
  <c r="D90" i="34"/>
  <c r="D90" i="35"/>
  <c r="C18" i="13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W42" i="36"/>
  <c r="W41" i="36"/>
  <c r="W40" i="36"/>
  <c r="W39" i="36"/>
  <c r="W38" i="36"/>
  <c r="P1" i="44"/>
  <c r="P83" i="44" s="1"/>
  <c r="O3" i="44"/>
  <c r="K11" i="44"/>
  <c r="L17" i="44"/>
  <c r="L18" i="44"/>
  <c r="L19" i="44"/>
  <c r="N19" i="44"/>
  <c r="O19" i="44" s="1"/>
  <c r="N26" i="44"/>
  <c r="O26" i="44" s="1"/>
  <c r="N27" i="44"/>
  <c r="N28" i="44"/>
  <c r="O28" i="44" s="1"/>
  <c r="L29" i="44"/>
  <c r="N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M99" i="44"/>
  <c r="O100" i="44"/>
  <c r="M101" i="44"/>
  <c r="O101" i="44"/>
  <c r="O107" i="44"/>
  <c r="O108" i="44"/>
  <c r="O109" i="44"/>
  <c r="M110" i="44"/>
  <c r="O110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N17" i="43"/>
  <c r="O17" i="43"/>
  <c r="L18" i="43"/>
  <c r="N18" i="43"/>
  <c r="L19" i="43"/>
  <c r="N19" i="43"/>
  <c r="N26" i="43"/>
  <c r="N27" i="43"/>
  <c r="N28" i="43"/>
  <c r="L29" i="43"/>
  <c r="N29" i="43"/>
  <c r="L30" i="43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M99" i="43"/>
  <c r="O99" i="43"/>
  <c r="P99" i="43"/>
  <c r="O100" i="43"/>
  <c r="M101" i="43"/>
  <c r="O101" i="43"/>
  <c r="O107" i="43"/>
  <c r="O108" i="43"/>
  <c r="O109" i="43"/>
  <c r="M110" i="43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L17" i="42"/>
  <c r="O17" i="42"/>
  <c r="N17" i="42"/>
  <c r="L18" i="42"/>
  <c r="N18" i="42"/>
  <c r="L19" i="42"/>
  <c r="N19" i="42"/>
  <c r="N26" i="42"/>
  <c r="O26" i="42" s="1"/>
  <c r="N27" i="42"/>
  <c r="N28" i="42"/>
  <c r="L29" i="42"/>
  <c r="N29" i="42"/>
  <c r="L30" i="42"/>
  <c r="N30" i="42"/>
  <c r="L31" i="42"/>
  <c r="N31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M99" i="42"/>
  <c r="M100" i="42"/>
  <c r="O100" i="42"/>
  <c r="M101" i="42"/>
  <c r="O101" i="42"/>
  <c r="P101" i="42" s="1"/>
  <c r="O107" i="42"/>
  <c r="O108" i="42"/>
  <c r="O109" i="42"/>
  <c r="M110" i="42"/>
  <c r="O110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17" i="41"/>
  <c r="O17" i="41" s="1"/>
  <c r="L18" i="41"/>
  <c r="O18" i="41" s="1"/>
  <c r="N18" i="41"/>
  <c r="L19" i="41"/>
  <c r="N19" i="41"/>
  <c r="N26" i="41"/>
  <c r="N27" i="41"/>
  <c r="N28" i="41"/>
  <c r="L29" i="41"/>
  <c r="N29" i="41"/>
  <c r="L30" i="41"/>
  <c r="N30" i="41"/>
  <c r="L31" i="41"/>
  <c r="N31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M99" i="41"/>
  <c r="O99" i="41"/>
  <c r="P99" i="41" s="1"/>
  <c r="O100" i="41"/>
  <c r="P100" i="41" s="1"/>
  <c r="M101" i="41"/>
  <c r="O101" i="41"/>
  <c r="O107" i="41"/>
  <c r="O108" i="41"/>
  <c r="O109" i="41"/>
  <c r="M110" i="41"/>
  <c r="O110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O17" i="39"/>
  <c r="L19" i="39"/>
  <c r="N19" i="39"/>
  <c r="N26" i="39"/>
  <c r="O26" i="39" s="1"/>
  <c r="N27" i="39"/>
  <c r="N28" i="39"/>
  <c r="L29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M99" i="39"/>
  <c r="O100" i="39"/>
  <c r="M101" i="39"/>
  <c r="O101" i="39"/>
  <c r="O107" i="39"/>
  <c r="O108" i="39"/>
  <c r="O109" i="39"/>
  <c r="M110" i="39"/>
  <c r="O110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O102" i="28"/>
  <c r="O103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R12" i="36"/>
  <c r="P12" i="36"/>
  <c r="G12" i="36"/>
  <c r="A9" i="36" s="1"/>
  <c r="N93" i="36"/>
  <c r="O93" i="36"/>
  <c r="D89" i="35"/>
  <c r="P1" i="35"/>
  <c r="P83" i="35" s="1"/>
  <c r="O3" i="35"/>
  <c r="K11" i="35"/>
  <c r="I17" i="35"/>
  <c r="L17" i="35"/>
  <c r="N17" i="35"/>
  <c r="I18" i="35"/>
  <c r="L18" i="35"/>
  <c r="N18" i="35"/>
  <c r="O18" i="35" s="1"/>
  <c r="L20" i="35"/>
  <c r="N20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P99" i="35" s="1"/>
  <c r="J100" i="35"/>
  <c r="O100" i="35"/>
  <c r="P100" i="35" s="1"/>
  <c r="M101" i="35"/>
  <c r="O101" i="35"/>
  <c r="M102" i="35"/>
  <c r="O102" i="35"/>
  <c r="M103" i="35"/>
  <c r="P103" i="35" s="1"/>
  <c r="O103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P101" i="28"/>
  <c r="M19" i="28"/>
  <c r="M17" i="23"/>
  <c r="N99" i="28"/>
  <c r="L99" i="28"/>
  <c r="M17" i="26"/>
  <c r="N99" i="26" s="1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O17" i="34" s="1"/>
  <c r="I18" i="34"/>
  <c r="L18" i="34"/>
  <c r="N18" i="34"/>
  <c r="O18" i="34" s="1"/>
  <c r="L19" i="34"/>
  <c r="N19" i="34"/>
  <c r="L20" i="34"/>
  <c r="N20" i="34"/>
  <c r="O20" i="34"/>
  <c r="L21" i="34"/>
  <c r="N21" i="34"/>
  <c r="N28" i="34"/>
  <c r="N29" i="34"/>
  <c r="N30" i="34"/>
  <c r="L31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M100" i="34"/>
  <c r="O100" i="34"/>
  <c r="P100" i="34" s="1"/>
  <c r="J101" i="34"/>
  <c r="M101" i="34"/>
  <c r="O101" i="34"/>
  <c r="O102" i="34"/>
  <c r="M103" i="34"/>
  <c r="O103" i="34"/>
  <c r="O110" i="34"/>
  <c r="O111" i="34"/>
  <c r="M112" i="34"/>
  <c r="O112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O17" i="32" s="1"/>
  <c r="I18" i="32"/>
  <c r="L18" i="32"/>
  <c r="N18" i="32"/>
  <c r="N19" i="32"/>
  <c r="O19" i="32" s="1"/>
  <c r="L20" i="32"/>
  <c r="L21" i="32"/>
  <c r="N21" i="32"/>
  <c r="N28" i="32"/>
  <c r="N29" i="32"/>
  <c r="N30" i="32"/>
  <c r="L31" i="32"/>
  <c r="N31" i="32"/>
  <c r="L32" i="32"/>
  <c r="N32" i="32"/>
  <c r="L33" i="32"/>
  <c r="N33" i="32"/>
  <c r="L34" i="32"/>
  <c r="N34" i="32"/>
  <c r="L35" i="32"/>
  <c r="N35" i="32"/>
  <c r="L36" i="32"/>
  <c r="N36" i="32"/>
  <c r="O36" i="32" s="1"/>
  <c r="L37" i="32"/>
  <c r="N37" i="32"/>
  <c r="L38" i="32"/>
  <c r="N38" i="32"/>
  <c r="L39" i="32"/>
  <c r="N39" i="32"/>
  <c r="L40" i="32"/>
  <c r="N40" i="32"/>
  <c r="L41" i="32"/>
  <c r="N41" i="32"/>
  <c r="L42" i="32"/>
  <c r="N42" i="32"/>
  <c r="O42" i="32" s="1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O52" i="32" s="1"/>
  <c r="L53" i="32"/>
  <c r="N53" i="32"/>
  <c r="L54" i="32"/>
  <c r="N54" i="32"/>
  <c r="L55" i="32"/>
  <c r="N55" i="32"/>
  <c r="L56" i="32"/>
  <c r="N56" i="32"/>
  <c r="O56" i="32" s="1"/>
  <c r="L57" i="32"/>
  <c r="N57" i="32"/>
  <c r="L58" i="32"/>
  <c r="N58" i="32"/>
  <c r="O58" i="32" s="1"/>
  <c r="L59" i="32"/>
  <c r="N59" i="32"/>
  <c r="L60" i="32"/>
  <c r="N60" i="32"/>
  <c r="L61" i="32"/>
  <c r="N61" i="32"/>
  <c r="L62" i="32"/>
  <c r="N62" i="32"/>
  <c r="O62" i="32" s="1"/>
  <c r="L63" i="32"/>
  <c r="N63" i="32"/>
  <c r="L64" i="32"/>
  <c r="N64" i="32"/>
  <c r="O64" i="32" s="1"/>
  <c r="L65" i="32"/>
  <c r="N65" i="32"/>
  <c r="L66" i="32"/>
  <c r="N66" i="32"/>
  <c r="L67" i="32"/>
  <c r="N67" i="32"/>
  <c r="L68" i="32"/>
  <c r="N68" i="32"/>
  <c r="O68" i="32" s="1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P99" i="32"/>
  <c r="J100" i="32"/>
  <c r="M100" i="32"/>
  <c r="P100" i="32"/>
  <c r="J101" i="32"/>
  <c r="M101" i="32"/>
  <c r="P101" i="32" s="1"/>
  <c r="O102" i="32"/>
  <c r="M103" i="32"/>
  <c r="O103" i="32"/>
  <c r="O110" i="32"/>
  <c r="O111" i="32"/>
  <c r="M112" i="32"/>
  <c r="O112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O17" i="31" s="1"/>
  <c r="I18" i="31"/>
  <c r="L18" i="31"/>
  <c r="N18" i="31"/>
  <c r="O18" i="31" s="1"/>
  <c r="N19" i="31"/>
  <c r="O19" i="31" s="1"/>
  <c r="L20" i="31"/>
  <c r="N20" i="31"/>
  <c r="L21" i="31"/>
  <c r="N21" i="31"/>
  <c r="N28" i="31"/>
  <c r="O28" i="31" s="1"/>
  <c r="N29" i="31"/>
  <c r="N30" i="31"/>
  <c r="L31" i="31"/>
  <c r="N31" i="31"/>
  <c r="L32" i="31"/>
  <c r="N32" i="31"/>
  <c r="L33" i="31"/>
  <c r="N33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P99" i="31" s="1"/>
  <c r="J100" i="31"/>
  <c r="M100" i="31"/>
  <c r="P100" i="31"/>
  <c r="J101" i="31"/>
  <c r="M101" i="31"/>
  <c r="P101" i="31" s="1"/>
  <c r="O101" i="31"/>
  <c r="O102" i="31"/>
  <c r="M103" i="31"/>
  <c r="O103" i="31"/>
  <c r="O110" i="31"/>
  <c r="O111" i="31"/>
  <c r="M112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O17" i="30" s="1"/>
  <c r="I18" i="30"/>
  <c r="L18" i="30"/>
  <c r="N18" i="30"/>
  <c r="O18" i="30" s="1"/>
  <c r="I19" i="30"/>
  <c r="L19" i="30"/>
  <c r="N19" i="30"/>
  <c r="O19" i="30" s="1"/>
  <c r="L20" i="30"/>
  <c r="N20" i="30"/>
  <c r="L21" i="30"/>
  <c r="N21" i="30"/>
  <c r="L22" i="30"/>
  <c r="N22" i="30"/>
  <c r="N29" i="30"/>
  <c r="O29" i="30" s="1"/>
  <c r="N30" i="30"/>
  <c r="N31" i="30"/>
  <c r="L32" i="30"/>
  <c r="N32" i="30"/>
  <c r="L33" i="30"/>
  <c r="N33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P99" i="30" s="1"/>
  <c r="J100" i="30"/>
  <c r="M100" i="30"/>
  <c r="O100" i="30"/>
  <c r="P100" i="30" s="1"/>
  <c r="J101" i="30"/>
  <c r="O101" i="30"/>
  <c r="P101" i="30" s="1"/>
  <c r="J102" i="30"/>
  <c r="M102" i="30"/>
  <c r="P102" i="30" s="1"/>
  <c r="O103" i="30"/>
  <c r="M104" i="30"/>
  <c r="O104" i="30"/>
  <c r="O111" i="30"/>
  <c r="O112" i="30"/>
  <c r="M113" i="30"/>
  <c r="O113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I18" i="29"/>
  <c r="L18" i="29"/>
  <c r="N18" i="29"/>
  <c r="I19" i="29"/>
  <c r="L20" i="29"/>
  <c r="O20" i="29" s="1"/>
  <c r="N20" i="29"/>
  <c r="L21" i="29"/>
  <c r="N21" i="29"/>
  <c r="L22" i="29"/>
  <c r="N22" i="29"/>
  <c r="O29" i="29"/>
  <c r="N30" i="29"/>
  <c r="N31" i="29"/>
  <c r="L32" i="29"/>
  <c r="N32" i="29"/>
  <c r="L33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J101" i="29"/>
  <c r="O101" i="29"/>
  <c r="P101" i="29" s="1"/>
  <c r="J102" i="29"/>
  <c r="M102" i="29"/>
  <c r="O102" i="29"/>
  <c r="P102" i="29" s="1"/>
  <c r="M103" i="29"/>
  <c r="O103" i="29"/>
  <c r="M104" i="29"/>
  <c r="O104" i="29"/>
  <c r="P104" i="29"/>
  <c r="O111" i="29"/>
  <c r="O112" i="29"/>
  <c r="M113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N19" i="28"/>
  <c r="O19" i="28" s="1"/>
  <c r="I20" i="28"/>
  <c r="L20" i="28"/>
  <c r="N20" i="28"/>
  <c r="L21" i="28"/>
  <c r="O21" i="28" s="1"/>
  <c r="L22" i="28"/>
  <c r="N22" i="28"/>
  <c r="O22" i="28" s="1"/>
  <c r="L23" i="28"/>
  <c r="N23" i="28"/>
  <c r="N30" i="28"/>
  <c r="N31" i="28"/>
  <c r="N32" i="28"/>
  <c r="L33" i="28"/>
  <c r="N33" i="28"/>
  <c r="L34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M99" i="28"/>
  <c r="P99" i="28" s="1"/>
  <c r="O99" i="28"/>
  <c r="J100" i="28"/>
  <c r="P100" i="28"/>
  <c r="J101" i="28"/>
  <c r="J102" i="28"/>
  <c r="M102" i="28"/>
  <c r="P102" i="28" s="1"/>
  <c r="J103" i="28"/>
  <c r="M103" i="28"/>
  <c r="M104" i="28"/>
  <c r="P104" i="28" s="1"/>
  <c r="O104" i="28"/>
  <c r="M105" i="28"/>
  <c r="O105" i="28"/>
  <c r="P105" i="28" s="1"/>
  <c r="O112" i="28"/>
  <c r="O113" i="28"/>
  <c r="M114" i="28"/>
  <c r="O114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O17" i="27"/>
  <c r="N17" i="27"/>
  <c r="I18" i="27"/>
  <c r="L18" i="27"/>
  <c r="O18" i="27"/>
  <c r="N18" i="27"/>
  <c r="I19" i="27"/>
  <c r="L19" i="27"/>
  <c r="N19" i="27"/>
  <c r="O19" i="27" s="1"/>
  <c r="L20" i="27"/>
  <c r="N20" i="27"/>
  <c r="O20" i="27" s="1"/>
  <c r="L21" i="27"/>
  <c r="N21" i="27"/>
  <c r="O21" i="27" s="1"/>
  <c r="L22" i="27"/>
  <c r="N22" i="27"/>
  <c r="O22" i="27" s="1"/>
  <c r="N29" i="27"/>
  <c r="N30" i="27"/>
  <c r="N31" i="27"/>
  <c r="L32" i="27"/>
  <c r="N32" i="27"/>
  <c r="L33" i="27"/>
  <c r="N33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O41" i="27" s="1"/>
  <c r="L42" i="27"/>
  <c r="N42" i="27"/>
  <c r="L43" i="27"/>
  <c r="N43" i="27"/>
  <c r="O43" i="27" s="1"/>
  <c r="L44" i="27"/>
  <c r="N44" i="27"/>
  <c r="O44" i="27" s="1"/>
  <c r="C45" i="27"/>
  <c r="C46" i="27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L45" i="27"/>
  <c r="N45" i="27"/>
  <c r="L46" i="27"/>
  <c r="N46" i="27"/>
  <c r="O46" i="27" s="1"/>
  <c r="L47" i="27"/>
  <c r="N47" i="27"/>
  <c r="L48" i="27"/>
  <c r="N48" i="27"/>
  <c r="L49" i="27"/>
  <c r="N49" i="27"/>
  <c r="L50" i="27"/>
  <c r="N50" i="27"/>
  <c r="O50" i="27" s="1"/>
  <c r="L51" i="27"/>
  <c r="N51" i="27"/>
  <c r="L52" i="27"/>
  <c r="N52" i="27"/>
  <c r="O52" i="27" s="1"/>
  <c r="L53" i="27"/>
  <c r="N53" i="27"/>
  <c r="O53" i="27" s="1"/>
  <c r="L54" i="27"/>
  <c r="N54" i="27"/>
  <c r="O54" i="27" s="1"/>
  <c r="L55" i="27"/>
  <c r="N55" i="27"/>
  <c r="L56" i="27"/>
  <c r="N56" i="27"/>
  <c r="O56" i="27" s="1"/>
  <c r="L57" i="27"/>
  <c r="N57" i="27"/>
  <c r="L58" i="27"/>
  <c r="N58" i="27"/>
  <c r="O58" i="27" s="1"/>
  <c r="L59" i="27"/>
  <c r="N59" i="27"/>
  <c r="L60" i="27"/>
  <c r="N60" i="27"/>
  <c r="L61" i="27"/>
  <c r="N61" i="27"/>
  <c r="O61" i="27" s="1"/>
  <c r="L62" i="27"/>
  <c r="N62" i="27"/>
  <c r="O62" i="27" s="1"/>
  <c r="L63" i="27"/>
  <c r="N63" i="27"/>
  <c r="L64" i="27"/>
  <c r="N64" i="27"/>
  <c r="O64" i="27" s="1"/>
  <c r="L65" i="27"/>
  <c r="N65" i="27"/>
  <c r="L66" i="27"/>
  <c r="N66" i="27"/>
  <c r="O66" i="27" s="1"/>
  <c r="L67" i="27"/>
  <c r="N67" i="27"/>
  <c r="L68" i="27"/>
  <c r="N68" i="27"/>
  <c r="O68" i="27" s="1"/>
  <c r="L69" i="27"/>
  <c r="N69" i="27"/>
  <c r="L70" i="27"/>
  <c r="N70" i="27"/>
  <c r="O70" i="27" s="1"/>
  <c r="L71" i="27"/>
  <c r="N71" i="27"/>
  <c r="L72" i="27"/>
  <c r="N72" i="27"/>
  <c r="D89" i="27"/>
  <c r="D91" i="27"/>
  <c r="J93" i="27"/>
  <c r="L93" i="27"/>
  <c r="D96" i="27"/>
  <c r="J99" i="27"/>
  <c r="M99" i="27"/>
  <c r="O99" i="27"/>
  <c r="P99" i="27" s="1"/>
  <c r="J100" i="27"/>
  <c r="M100" i="27"/>
  <c r="O100" i="27"/>
  <c r="P100" i="27" s="1"/>
  <c r="J101" i="27"/>
  <c r="M101" i="27"/>
  <c r="J102" i="27"/>
  <c r="M102" i="27"/>
  <c r="O102" i="27"/>
  <c r="M103" i="27"/>
  <c r="O103" i="27"/>
  <c r="M104" i="27"/>
  <c r="O104" i="27"/>
  <c r="O111" i="27"/>
  <c r="O112" i="27"/>
  <c r="M113" i="27"/>
  <c r="O113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N17" i="24"/>
  <c r="O17" i="24" s="1"/>
  <c r="I18" i="24"/>
  <c r="L18" i="24"/>
  <c r="N18" i="24"/>
  <c r="O18" i="24" s="1"/>
  <c r="L19" i="24"/>
  <c r="N19" i="24"/>
  <c r="L20" i="24"/>
  <c r="N20" i="24"/>
  <c r="O20" i="24"/>
  <c r="L21" i="24"/>
  <c r="N21" i="24"/>
  <c r="N28" i="24"/>
  <c r="O28" i="24" s="1"/>
  <c r="N29" i="24"/>
  <c r="N30" i="24"/>
  <c r="L31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M100" i="24"/>
  <c r="O100" i="24"/>
  <c r="J101" i="24"/>
  <c r="M101" i="24"/>
  <c r="P101" i="24" s="1"/>
  <c r="O101" i="24"/>
  <c r="M102" i="24"/>
  <c r="O102" i="24"/>
  <c r="P102" i="24" s="1"/>
  <c r="M103" i="24"/>
  <c r="O103" i="24"/>
  <c r="O110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N17" i="23"/>
  <c r="O17" i="23" s="1"/>
  <c r="I18" i="23"/>
  <c r="L18" i="23"/>
  <c r="N18" i="23"/>
  <c r="O18" i="23" s="1"/>
  <c r="L19" i="23"/>
  <c r="O19" i="23" s="1"/>
  <c r="N19" i="23"/>
  <c r="L20" i="23"/>
  <c r="O20" i="23"/>
  <c r="N20" i="23"/>
  <c r="L21" i="23"/>
  <c r="N21" i="23"/>
  <c r="N28" i="23"/>
  <c r="O28" i="23" s="1"/>
  <c r="N29" i="23"/>
  <c r="N30" i="23"/>
  <c r="L31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P99" i="23" s="1"/>
  <c r="J100" i="23"/>
  <c r="M100" i="23"/>
  <c r="O100" i="23"/>
  <c r="P100" i="23" s="1"/>
  <c r="J101" i="23"/>
  <c r="M101" i="23"/>
  <c r="O101" i="23"/>
  <c r="M102" i="23"/>
  <c r="O102" i="23"/>
  <c r="M103" i="23"/>
  <c r="O103" i="23"/>
  <c r="O110" i="23"/>
  <c r="O111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L18" i="22"/>
  <c r="N18" i="22"/>
  <c r="L19" i="22"/>
  <c r="N19" i="22"/>
  <c r="O19" i="22" s="1"/>
  <c r="L20" i="22"/>
  <c r="N27" i="22"/>
  <c r="O27" i="22" s="1"/>
  <c r="N28" i="22"/>
  <c r="N29" i="22"/>
  <c r="L30" i="22"/>
  <c r="N30" i="22"/>
  <c r="L31" i="22"/>
  <c r="N31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C49" i="22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L47" i="22"/>
  <c r="N47" i="22"/>
  <c r="L48" i="22"/>
  <c r="N48" i="22"/>
  <c r="O48" i="22" s="1"/>
  <c r="L49" i="22"/>
  <c r="N49" i="22"/>
  <c r="L50" i="22"/>
  <c r="N50" i="22"/>
  <c r="L51" i="22"/>
  <c r="N51" i="22"/>
  <c r="L52" i="22"/>
  <c r="N52" i="22"/>
  <c r="O52" i="22" s="1"/>
  <c r="L53" i="22"/>
  <c r="N53" i="22"/>
  <c r="L54" i="22"/>
  <c r="N54" i="22"/>
  <c r="O54" i="22" s="1"/>
  <c r="L55" i="22"/>
  <c r="N55" i="22"/>
  <c r="L56" i="22"/>
  <c r="N56" i="22"/>
  <c r="O56" i="22" s="1"/>
  <c r="L57" i="22"/>
  <c r="N57" i="22"/>
  <c r="L58" i="22"/>
  <c r="N58" i="22"/>
  <c r="L59" i="22"/>
  <c r="N59" i="22"/>
  <c r="L60" i="22"/>
  <c r="N60" i="22"/>
  <c r="L61" i="22"/>
  <c r="N61" i="22"/>
  <c r="L62" i="22"/>
  <c r="N62" i="22"/>
  <c r="O62" i="22" s="1"/>
  <c r="L63" i="22"/>
  <c r="N63" i="22"/>
  <c r="L64" i="22"/>
  <c r="N64" i="22"/>
  <c r="O64" i="22" s="1"/>
  <c r="L65" i="22"/>
  <c r="N65" i="22"/>
  <c r="L66" i="22"/>
  <c r="N66" i="22"/>
  <c r="L67" i="22"/>
  <c r="N67" i="22"/>
  <c r="L68" i="22"/>
  <c r="N68" i="22"/>
  <c r="O68" i="22" s="1"/>
  <c r="L69" i="22"/>
  <c r="N69" i="22"/>
  <c r="L70" i="22"/>
  <c r="N70" i="22"/>
  <c r="O70" i="22" s="1"/>
  <c r="L71" i="22"/>
  <c r="N71" i="22"/>
  <c r="L72" i="22"/>
  <c r="N72" i="22"/>
  <c r="O72" i="22" s="1"/>
  <c r="D89" i="22"/>
  <c r="D91" i="22"/>
  <c r="J93" i="22"/>
  <c r="L93" i="22"/>
  <c r="D96" i="22"/>
  <c r="J99" i="22"/>
  <c r="M99" i="22"/>
  <c r="O99" i="22"/>
  <c r="P99" i="22" s="1"/>
  <c r="J100" i="22"/>
  <c r="M100" i="22"/>
  <c r="O100" i="22"/>
  <c r="P100" i="22" s="1"/>
  <c r="M101" i="22"/>
  <c r="O101" i="22"/>
  <c r="M102" i="22"/>
  <c r="O102" i="22"/>
  <c r="O109" i="22"/>
  <c r="O110" i="22"/>
  <c r="M111" i="22"/>
  <c r="O111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O17" i="21" s="1"/>
  <c r="L18" i="21"/>
  <c r="N18" i="21"/>
  <c r="O18" i="21" s="1"/>
  <c r="L19" i="21"/>
  <c r="O19" i="21" s="1"/>
  <c r="N19" i="21"/>
  <c r="L20" i="21"/>
  <c r="N27" i="21"/>
  <c r="N28" i="21"/>
  <c r="N29" i="21"/>
  <c r="L30" i="21"/>
  <c r="N30" i="21"/>
  <c r="O30" i="21" s="1"/>
  <c r="L31" i="21"/>
  <c r="N31" i="21"/>
  <c r="L32" i="21"/>
  <c r="N32" i="21"/>
  <c r="L33" i="21"/>
  <c r="N33" i="21"/>
  <c r="L34" i="21"/>
  <c r="N34" i="21"/>
  <c r="L35" i="21"/>
  <c r="N35" i="21"/>
  <c r="L36" i="21"/>
  <c r="N36" i="21"/>
  <c r="O36" i="21" s="1"/>
  <c r="L37" i="21"/>
  <c r="N37" i="21"/>
  <c r="L38" i="21"/>
  <c r="N38" i="21"/>
  <c r="L39" i="21"/>
  <c r="N39" i="21"/>
  <c r="L40" i="21"/>
  <c r="N40" i="21"/>
  <c r="O40" i="21" s="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O48" i="21" s="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O56" i="21" s="1"/>
  <c r="L57" i="21"/>
  <c r="N57" i="21"/>
  <c r="L58" i="21"/>
  <c r="N58" i="21"/>
  <c r="O58" i="21" s="1"/>
  <c r="L59" i="21"/>
  <c r="N59" i="21"/>
  <c r="L60" i="21"/>
  <c r="N60" i="21"/>
  <c r="O60" i="21" s="1"/>
  <c r="L61" i="21"/>
  <c r="N61" i="21"/>
  <c r="L62" i="21"/>
  <c r="N62" i="21"/>
  <c r="O62" i="21" s="1"/>
  <c r="L63" i="21"/>
  <c r="N63" i="21"/>
  <c r="L64" i="21"/>
  <c r="N64" i="21"/>
  <c r="L65" i="21"/>
  <c r="N65" i="21"/>
  <c r="L66" i="21"/>
  <c r="N66" i="21"/>
  <c r="O66" i="21" s="1"/>
  <c r="L67" i="21"/>
  <c r="N67" i="21"/>
  <c r="L68" i="21"/>
  <c r="N68" i="21"/>
  <c r="O68" i="21" s="1"/>
  <c r="L69" i="21"/>
  <c r="N69" i="21"/>
  <c r="L70" i="21"/>
  <c r="N70" i="21"/>
  <c r="O70" i="21" s="1"/>
  <c r="L71" i="21"/>
  <c r="N71" i="21"/>
  <c r="L72" i="21"/>
  <c r="N72" i="21"/>
  <c r="O72" i="21" s="1"/>
  <c r="D89" i="21"/>
  <c r="D91" i="21"/>
  <c r="J93" i="21"/>
  <c r="L93" i="21"/>
  <c r="D96" i="21"/>
  <c r="J99" i="21"/>
  <c r="M99" i="21"/>
  <c r="O99" i="21"/>
  <c r="J100" i="21"/>
  <c r="M100" i="21"/>
  <c r="O100" i="21"/>
  <c r="P100" i="21" s="1"/>
  <c r="O101" i="21"/>
  <c r="M102" i="21"/>
  <c r="O102" i="21"/>
  <c r="O109" i="21"/>
  <c r="O110" i="21"/>
  <c r="M111" i="21"/>
  <c r="O111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L18" i="20"/>
  <c r="O18" i="20" s="1"/>
  <c r="N18" i="20"/>
  <c r="L19" i="20"/>
  <c r="N19" i="20"/>
  <c r="O19" i="20" s="1"/>
  <c r="L20" i="20"/>
  <c r="N20" i="20"/>
  <c r="N27" i="20"/>
  <c r="N28" i="20"/>
  <c r="N29" i="20"/>
  <c r="L30" i="20"/>
  <c r="N30" i="20"/>
  <c r="L31" i="20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C45" i="20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M99" i="20"/>
  <c r="O99" i="20"/>
  <c r="P99" i="20" s="1"/>
  <c r="J100" i="20"/>
  <c r="M100" i="20"/>
  <c r="O100" i="20"/>
  <c r="M101" i="20"/>
  <c r="O101" i="20"/>
  <c r="M102" i="20"/>
  <c r="O102" i="20"/>
  <c r="O109" i="20"/>
  <c r="O110" i="20"/>
  <c r="M111" i="20"/>
  <c r="O111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O17" i="19" s="1"/>
  <c r="L18" i="19"/>
  <c r="O18" i="19" s="1"/>
  <c r="N18" i="19"/>
  <c r="L19" i="19"/>
  <c r="N19" i="19"/>
  <c r="O19" i="19" s="1"/>
  <c r="L20" i="19"/>
  <c r="N20" i="19"/>
  <c r="N27" i="19"/>
  <c r="N28" i="19"/>
  <c r="N29" i="19"/>
  <c r="L30" i="19"/>
  <c r="N30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C45" i="19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M99" i="19"/>
  <c r="O99" i="19"/>
  <c r="P99" i="19" s="1"/>
  <c r="J100" i="19"/>
  <c r="M100" i="19"/>
  <c r="O100" i="19"/>
  <c r="P100" i="19" s="1"/>
  <c r="M101" i="19"/>
  <c r="O101" i="19"/>
  <c r="P101" i="19" s="1"/>
  <c r="M102" i="19"/>
  <c r="O102" i="19"/>
  <c r="O109" i="19"/>
  <c r="O110" i="19"/>
  <c r="M111" i="19"/>
  <c r="O111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L18" i="18"/>
  <c r="N18" i="18"/>
  <c r="L19" i="18"/>
  <c r="N19" i="18"/>
  <c r="O19" i="18" s="1"/>
  <c r="L20" i="18"/>
  <c r="O20" i="18" s="1"/>
  <c r="N20" i="18"/>
  <c r="N27" i="18"/>
  <c r="N28" i="18"/>
  <c r="N29" i="18"/>
  <c r="L30" i="18"/>
  <c r="N30" i="18"/>
  <c r="L31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C45" i="18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M99" i="18"/>
  <c r="O99" i="18"/>
  <c r="P99" i="18" s="1"/>
  <c r="J100" i="18"/>
  <c r="M100" i="18"/>
  <c r="O100" i="18"/>
  <c r="P100" i="18" s="1"/>
  <c r="M101" i="18"/>
  <c r="O101" i="18"/>
  <c r="M102" i="18"/>
  <c r="O102" i="18"/>
  <c r="O109" i="18"/>
  <c r="O110" i="18"/>
  <c r="M111" i="18"/>
  <c r="O111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L18" i="17"/>
  <c r="N18" i="17"/>
  <c r="O18" i="17" s="1"/>
  <c r="L19" i="17"/>
  <c r="O19" i="17" s="1"/>
  <c r="N19" i="17"/>
  <c r="L20" i="17"/>
  <c r="N20" i="17"/>
  <c r="N27" i="17"/>
  <c r="N28" i="17"/>
  <c r="N29" i="17"/>
  <c r="L30" i="17"/>
  <c r="N30" i="17"/>
  <c r="L31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M99" i="17"/>
  <c r="O99" i="17"/>
  <c r="P99" i="17" s="1"/>
  <c r="J100" i="17"/>
  <c r="M100" i="17"/>
  <c r="O100" i="17"/>
  <c r="P100" i="17" s="1"/>
  <c r="M101" i="17"/>
  <c r="O101" i="17"/>
  <c r="M102" i="17"/>
  <c r="O102" i="17"/>
  <c r="O109" i="17"/>
  <c r="O110" i="17"/>
  <c r="M111" i="17"/>
  <c r="O111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O17" i="3" s="1"/>
  <c r="L18" i="3"/>
  <c r="N18" i="3"/>
  <c r="O18" i="3" s="1"/>
  <c r="L19" i="3"/>
  <c r="N19" i="3"/>
  <c r="O19" i="3"/>
  <c r="L20" i="3"/>
  <c r="O20" i="3" s="1"/>
  <c r="N20" i="3"/>
  <c r="N27" i="3"/>
  <c r="N28" i="3"/>
  <c r="O28" i="3" s="1"/>
  <c r="N29" i="3"/>
  <c r="L30" i="3"/>
  <c r="N30" i="3"/>
  <c r="L31" i="3"/>
  <c r="N31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M99" i="3"/>
  <c r="O99" i="3"/>
  <c r="P99" i="3" s="1"/>
  <c r="J100" i="3"/>
  <c r="M100" i="3"/>
  <c r="O100" i="3"/>
  <c r="M101" i="3"/>
  <c r="O101" i="3"/>
  <c r="O109" i="3"/>
  <c r="O110" i="3"/>
  <c r="M111" i="3"/>
  <c r="O111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P100" i="29"/>
  <c r="O18" i="29"/>
  <c r="O21" i="30"/>
  <c r="O20" i="31"/>
  <c r="O18" i="32"/>
  <c r="P99" i="34"/>
  <c r="C45" i="53"/>
  <c r="C46" i="53" s="1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P99" i="29"/>
  <c r="O17" i="29"/>
  <c r="O19" i="34"/>
  <c r="O19" i="35"/>
  <c r="B23" i="27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C45" i="63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C45" i="62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C45" i="6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O17" i="58"/>
  <c r="B18" i="56"/>
  <c r="O17" i="54"/>
  <c r="O17" i="53"/>
  <c r="O17" i="46"/>
  <c r="B18" i="46"/>
  <c r="P99" i="45"/>
  <c r="O18" i="45"/>
  <c r="P100" i="44"/>
  <c r="O19" i="43"/>
  <c r="P100" i="42"/>
  <c r="B20" i="42"/>
  <c r="O19" i="42"/>
  <c r="O19" i="41"/>
  <c r="P100" i="39"/>
  <c r="O19" i="39"/>
  <c r="B20" i="39"/>
  <c r="P102" i="34"/>
  <c r="O21" i="34"/>
  <c r="B103" i="32"/>
  <c r="B22" i="32"/>
  <c r="O21" i="31"/>
  <c r="P103" i="30"/>
  <c r="O22" i="30"/>
  <c r="O23" i="28"/>
  <c r="B24" i="28"/>
  <c r="O21" i="24"/>
  <c r="P102" i="23"/>
  <c r="P101" i="22"/>
  <c r="P101" i="20"/>
  <c r="O20" i="20"/>
  <c r="O20" i="19"/>
  <c r="P101" i="18"/>
  <c r="P101" i="17"/>
  <c r="O20" i="17"/>
  <c r="P101" i="3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C45" i="2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P101" i="21"/>
  <c r="B101" i="43"/>
  <c r="B101" i="44"/>
  <c r="B103" i="31"/>
  <c r="C99" i="63"/>
  <c r="C99" i="6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P102" i="17"/>
  <c r="B22" i="17"/>
  <c r="O21" i="17"/>
  <c r="P102" i="3"/>
  <c r="B103" i="3"/>
  <c r="O21" i="3"/>
  <c r="C45" i="68"/>
  <c r="C46" i="68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C45" i="66"/>
  <c r="C46" i="66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C100" i="63"/>
  <c r="C101" i="63" s="1"/>
  <c r="C102" i="63" s="1"/>
  <c r="C103" i="63" s="1"/>
  <c r="C104" i="63"/>
  <c r="C105" i="63" s="1"/>
  <c r="C106" i="63" s="1"/>
  <c r="C107" i="63" s="1"/>
  <c r="C108" i="63"/>
  <c r="C109" i="63" s="1"/>
  <c r="C110" i="63" s="1"/>
  <c r="C111" i="63" s="1"/>
  <c r="C112" i="63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O20" i="43"/>
  <c r="B20" i="45"/>
  <c r="O18" i="46"/>
  <c r="O18" i="53"/>
  <c r="B19" i="55"/>
  <c r="O18" i="56"/>
  <c r="O18" i="57"/>
  <c r="O18" i="58"/>
  <c r="O17" i="59"/>
  <c r="O17" i="61"/>
  <c r="O17" i="63"/>
  <c r="O17" i="62"/>
  <c r="B18" i="60"/>
  <c r="P99" i="58"/>
  <c r="P99" i="57"/>
  <c r="P99" i="56"/>
  <c r="P99" i="54"/>
  <c r="P100" i="45"/>
  <c r="P101" i="44"/>
  <c r="P101" i="43"/>
  <c r="P101" i="41"/>
  <c r="P103" i="34"/>
  <c r="B104" i="32"/>
  <c r="P103" i="31"/>
  <c r="P104" i="30"/>
  <c r="P104" i="27"/>
  <c r="P103" i="23"/>
  <c r="P102" i="22"/>
  <c r="P102" i="21"/>
  <c r="O21" i="21"/>
  <c r="O21" i="20"/>
  <c r="B103" i="20"/>
  <c r="P102" i="20"/>
  <c r="P102" i="19"/>
  <c r="O21" i="19"/>
  <c r="P102" i="18"/>
  <c r="O21" i="18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O18" i="64"/>
  <c r="O17" i="64"/>
  <c r="B19" i="60"/>
  <c r="B20" i="56"/>
  <c r="O19" i="53"/>
  <c r="P100" i="46"/>
  <c r="O19" i="46"/>
  <c r="B22" i="44"/>
  <c r="P102" i="42"/>
  <c r="O21" i="42"/>
  <c r="P102" i="41"/>
  <c r="O23" i="32"/>
  <c r="P104" i="31"/>
  <c r="B25" i="30"/>
  <c r="B106" i="29"/>
  <c r="P106" i="28"/>
  <c r="O24" i="27"/>
  <c r="B24" i="24"/>
  <c r="B24" i="23"/>
  <c r="P103" i="22"/>
  <c r="B104" i="22"/>
  <c r="P103" i="21"/>
  <c r="O22" i="21"/>
  <c r="O22" i="20"/>
  <c r="P103" i="18"/>
  <c r="B104" i="18"/>
  <c r="O22" i="3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45" i="79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C45" i="78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45" i="77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45" i="75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99" i="73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C99" i="70"/>
  <c r="C100" i="70" s="1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C99" i="71"/>
  <c r="C99" i="69"/>
  <c r="K17" i="74"/>
  <c r="L17" i="74" s="1"/>
  <c r="K17" i="73"/>
  <c r="L17" i="73" s="1"/>
  <c r="K17" i="71"/>
  <c r="L17" i="71" s="1"/>
  <c r="M17" i="71"/>
  <c r="N17" i="71"/>
  <c r="O17" i="71" s="1"/>
  <c r="C45" i="76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B101" i="46"/>
  <c r="B104" i="21"/>
  <c r="C45" i="73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C45" i="72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99" i="72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45" i="7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100" i="7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45" i="70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C45" i="69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C100" i="69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17" i="74"/>
  <c r="N17" i="74" s="1"/>
  <c r="K18" i="74"/>
  <c r="L18" i="74"/>
  <c r="M17" i="73"/>
  <c r="N17" i="73" s="1"/>
  <c r="K18" i="73"/>
  <c r="L18" i="73" s="1"/>
  <c r="K17" i="72"/>
  <c r="L17" i="72" s="1"/>
  <c r="O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/>
  <c r="O18" i="74" s="1"/>
  <c r="M18" i="73"/>
  <c r="N18" i="73" s="1"/>
  <c r="O18" i="73" s="1"/>
  <c r="M18" i="72"/>
  <c r="N18" i="72" s="1"/>
  <c r="K19" i="71"/>
  <c r="L19" i="71"/>
  <c r="M17" i="70"/>
  <c r="N17" i="70" s="1"/>
  <c r="O17" i="70" s="1"/>
  <c r="K18" i="70"/>
  <c r="L18" i="70"/>
  <c r="B100" i="69"/>
  <c r="K19" i="74"/>
  <c r="L19" i="74"/>
  <c r="K19" i="73"/>
  <c r="L19" i="73" s="1"/>
  <c r="K19" i="72"/>
  <c r="L19" i="72" s="1"/>
  <c r="M19" i="71"/>
  <c r="N19" i="71"/>
  <c r="M18" i="70"/>
  <c r="N18" i="70" s="1"/>
  <c r="O18" i="70" s="1"/>
  <c r="B19" i="73"/>
  <c r="B19" i="72"/>
  <c r="B19" i="71"/>
  <c r="B19" i="70"/>
  <c r="B19" i="69"/>
  <c r="M19" i="74"/>
  <c r="N19" i="74" s="1"/>
  <c r="O19" i="74" s="1"/>
  <c r="M19" i="73"/>
  <c r="N19" i="73" s="1"/>
  <c r="M19" i="72"/>
  <c r="N19" i="72"/>
  <c r="K20" i="71"/>
  <c r="L20" i="71" s="1"/>
  <c r="K19" i="70"/>
  <c r="L19" i="70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O19" i="70" s="1"/>
  <c r="B20" i="74"/>
  <c r="B20" i="73"/>
  <c r="B20" i="72"/>
  <c r="B20" i="71"/>
  <c r="B20" i="70"/>
  <c r="B20" i="69"/>
  <c r="M20" i="74"/>
  <c r="N20" i="74" s="1"/>
  <c r="M20" i="73"/>
  <c r="N20" i="73"/>
  <c r="O20" i="73" s="1"/>
  <c r="K21" i="71"/>
  <c r="L21" i="71" s="1"/>
  <c r="O21" i="71" s="1"/>
  <c r="M20" i="70"/>
  <c r="N20" i="70" s="1"/>
  <c r="O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/>
  <c r="K22" i="71"/>
  <c r="L22" i="71" s="1"/>
  <c r="M21" i="70"/>
  <c r="N21" i="70" s="1"/>
  <c r="B103" i="69"/>
  <c r="M22" i="71"/>
  <c r="N22" i="71" s="1"/>
  <c r="O22" i="71" s="1"/>
  <c r="K23" i="70"/>
  <c r="L23" i="70" s="1"/>
  <c r="O23" i="70" s="1"/>
  <c r="M22" i="70"/>
  <c r="N22" i="70" s="1"/>
  <c r="K22" i="70"/>
  <c r="L22" i="70" s="1"/>
  <c r="O22" i="70" s="1"/>
  <c r="B22" i="73"/>
  <c r="B22" i="71"/>
  <c r="B22" i="70"/>
  <c r="B22" i="69"/>
  <c r="K23" i="71"/>
  <c r="M23" i="70"/>
  <c r="N23" i="70" s="1"/>
  <c r="B104" i="69"/>
  <c r="L23" i="71"/>
  <c r="M23" i="71"/>
  <c r="N23" i="71" s="1"/>
  <c r="K24" i="70"/>
  <c r="B23" i="71"/>
  <c r="B23" i="70"/>
  <c r="B23" i="69"/>
  <c r="L24" i="70"/>
  <c r="M24" i="70"/>
  <c r="N24" i="70" s="1"/>
  <c r="O24" i="70" s="1"/>
  <c r="B105" i="69"/>
  <c r="B24" i="71"/>
  <c r="B24" i="70"/>
  <c r="B24" i="69"/>
  <c r="B106" i="69"/>
  <c r="B25" i="70"/>
  <c r="O24" i="69"/>
  <c r="B25" i="69"/>
  <c r="O18" i="69"/>
  <c r="O23" i="69"/>
  <c r="L102" i="39"/>
  <c r="M102" i="39" s="1"/>
  <c r="N102" i="39"/>
  <c r="O102" i="39" s="1"/>
  <c r="P102" i="39" s="1"/>
  <c r="J102" i="39"/>
  <c r="B104" i="44"/>
  <c r="B100" i="75"/>
  <c r="B101" i="56"/>
  <c r="B103" i="44"/>
  <c r="P99" i="73"/>
  <c r="P101" i="72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P101" i="58"/>
  <c r="O20" i="55"/>
  <c r="P101" i="54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C45" i="83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45" i="82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45" i="80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B18" i="76"/>
  <c r="B100" i="74"/>
  <c r="P99" i="74"/>
  <c r="P102" i="74"/>
  <c r="P101" i="74"/>
  <c r="P100" i="73"/>
  <c r="P102" i="73"/>
  <c r="P103" i="73"/>
  <c r="P99" i="72"/>
  <c r="P100" i="72"/>
  <c r="P99" i="71"/>
  <c r="P101" i="71"/>
  <c r="P103" i="71"/>
  <c r="P105" i="71"/>
  <c r="P100" i="71"/>
  <c r="P102" i="71"/>
  <c r="P104" i="71"/>
  <c r="P101" i="70"/>
  <c r="P99" i="70"/>
  <c r="P105" i="70"/>
  <c r="P106" i="70"/>
  <c r="O25" i="70"/>
  <c r="B26" i="70"/>
  <c r="P106" i="69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C45" i="58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B105" i="19"/>
  <c r="B21" i="58"/>
  <c r="I12" i="57"/>
  <c r="I13" i="57" s="1"/>
  <c r="B107" i="69"/>
  <c r="B100" i="67"/>
  <c r="J99" i="67"/>
  <c r="N99" i="67"/>
  <c r="O99" i="67" s="1"/>
  <c r="L99" i="67"/>
  <c r="M99" i="67" s="1"/>
  <c r="P102" i="72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/>
  <c r="J107" i="27"/>
  <c r="J106" i="23"/>
  <c r="J106" i="24"/>
  <c r="J101" i="59"/>
  <c r="J102" i="54"/>
  <c r="J107" i="69"/>
  <c r="J102" i="46"/>
  <c r="J105" i="17"/>
  <c r="N102" i="58"/>
  <c r="O102" i="58" s="1"/>
  <c r="P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O17" i="81"/>
  <c r="P106" i="71"/>
  <c r="P107" i="69"/>
  <c r="B21" i="64"/>
  <c r="B102" i="63"/>
  <c r="B22" i="56"/>
  <c r="P101" i="53"/>
  <c r="O22" i="41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C100" i="86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O17" i="83"/>
  <c r="O17" i="82"/>
  <c r="P99" i="79"/>
  <c r="P99" i="75"/>
  <c r="O20" i="63"/>
  <c r="O23" i="44"/>
  <c r="O27" i="28"/>
  <c r="B25" i="22"/>
  <c r="O24" i="18"/>
  <c r="O17" i="85"/>
  <c r="C45" i="13"/>
  <c r="C46" i="13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B18" i="85"/>
  <c r="D18" i="33"/>
  <c r="E18" i="33" s="1"/>
  <c r="F18" i="33" s="1"/>
  <c r="I12" i="91"/>
  <c r="I13" i="91" s="1"/>
  <c r="I12" i="74"/>
  <c r="I13" i="74" s="1"/>
  <c r="I12" i="87"/>
  <c r="I13" i="87" s="1"/>
  <c r="I12" i="42"/>
  <c r="I13" i="42" s="1"/>
  <c r="I12" i="24"/>
  <c r="I13" i="24" s="1"/>
  <c r="I12" i="44"/>
  <c r="I13" i="44" s="1"/>
  <c r="I12" i="33"/>
  <c r="I10" i="18"/>
  <c r="I10" i="89"/>
  <c r="N6" i="89" s="1"/>
  <c r="I12" i="26"/>
  <c r="I13" i="26" s="1"/>
  <c r="I12" i="60"/>
  <c r="I13" i="60" s="1"/>
  <c r="I12" i="54"/>
  <c r="I13" i="54" s="1"/>
  <c r="I12" i="43"/>
  <c r="I13" i="43" s="1"/>
  <c r="I12" i="20"/>
  <c r="I13" i="20" s="1"/>
  <c r="I12" i="75"/>
  <c r="I13" i="75" s="1"/>
  <c r="I12" i="59"/>
  <c r="I12" i="29"/>
  <c r="I13" i="29" s="1"/>
  <c r="I12" i="66"/>
  <c r="I13" i="66" s="1"/>
  <c r="I12" i="32"/>
  <c r="I13" i="32" s="1"/>
  <c r="I12" i="73"/>
  <c r="I13" i="73" s="1"/>
  <c r="I12" i="90"/>
  <c r="I13" i="90" s="1"/>
  <c r="I12" i="89"/>
  <c r="I13" i="89" s="1"/>
  <c r="I12" i="88"/>
  <c r="I13" i="88" s="1"/>
  <c r="I12" i="41"/>
  <c r="I13" i="41" s="1"/>
  <c r="I12" i="17"/>
  <c r="I13" i="17" s="1"/>
  <c r="I12" i="18"/>
  <c r="I13" i="18" s="1"/>
  <c r="I12" i="34"/>
  <c r="I13" i="34" s="1"/>
  <c r="I12" i="70"/>
  <c r="I13" i="70" s="1"/>
  <c r="I12" i="79"/>
  <c r="I13" i="79" s="1"/>
  <c r="I12" i="83"/>
  <c r="I13" i="83" s="1"/>
  <c r="I12" i="84"/>
  <c r="I13" i="84" s="1"/>
  <c r="E17" i="84" s="1"/>
  <c r="B20" i="84" s="1"/>
  <c r="I12" i="13"/>
  <c r="I12" i="19"/>
  <c r="I13" i="19" s="1"/>
  <c r="I12" i="67"/>
  <c r="I13" i="67" s="1"/>
  <c r="I12" i="72"/>
  <c r="I13" i="72" s="1"/>
  <c r="I12" i="53"/>
  <c r="I13" i="53" s="1"/>
  <c r="I12" i="45"/>
  <c r="I13" i="45" s="1"/>
  <c r="I12" i="28"/>
  <c r="I13" i="28" s="1"/>
  <c r="I12" i="62"/>
  <c r="I13" i="62" s="1"/>
  <c r="I12" i="56"/>
  <c r="I12" i="21"/>
  <c r="I13" i="21" s="1"/>
  <c r="I12" i="25"/>
  <c r="I12" i="69"/>
  <c r="I13" i="69" s="1"/>
  <c r="I12" i="80"/>
  <c r="I13" i="80" s="1"/>
  <c r="I12" i="58"/>
  <c r="I12" i="65"/>
  <c r="I13" i="65" s="1"/>
  <c r="I12" i="82"/>
  <c r="I13" i="82" s="1"/>
  <c r="I12" i="64"/>
  <c r="I13" i="64" s="1"/>
  <c r="I12" i="78"/>
  <c r="I13" i="78" s="1"/>
  <c r="I12" i="86"/>
  <c r="I13" i="86" s="1"/>
  <c r="I12" i="30"/>
  <c r="I13" i="30" s="1"/>
  <c r="I12" i="61"/>
  <c r="I13" i="61" s="1"/>
  <c r="I12" i="77"/>
  <c r="I13" i="77" s="1"/>
  <c r="I12" i="46"/>
  <c r="I13" i="46" s="1"/>
  <c r="I12" i="23"/>
  <c r="I13" i="23" s="1"/>
  <c r="I12" i="31"/>
  <c r="I13" i="31" s="1"/>
  <c r="I12" i="22"/>
  <c r="I13" i="22" s="1"/>
  <c r="I12" i="81"/>
  <c r="I13" i="81" s="1"/>
  <c r="I12" i="85"/>
  <c r="I13" i="85" s="1"/>
  <c r="I12" i="92"/>
  <c r="I13" i="92" s="1"/>
  <c r="I12" i="39"/>
  <c r="I13" i="39" s="1"/>
  <c r="I12" i="63"/>
  <c r="I13" i="63" s="1"/>
  <c r="I12" i="76"/>
  <c r="I13" i="76" s="1"/>
  <c r="I12" i="35"/>
  <c r="I13" i="35" s="1"/>
  <c r="I12" i="71"/>
  <c r="I13" i="71" s="1"/>
  <c r="I12" i="55"/>
  <c r="I12" i="3"/>
  <c r="I12" i="27"/>
  <c r="I13" i="27" s="1"/>
  <c r="I10" i="83"/>
  <c r="D93" i="83" s="1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0" i="46"/>
  <c r="D94" i="46" s="1"/>
  <c r="I10" i="90"/>
  <c r="I13" i="36"/>
  <c r="I10" i="17"/>
  <c r="D94" i="17" s="1"/>
  <c r="I10" i="73"/>
  <c r="N6" i="73" s="1"/>
  <c r="C55" i="1"/>
  <c r="B104" i="45"/>
  <c r="O24" i="46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E21" i="35"/>
  <c r="F21" i="35" s="1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T12" i="36"/>
  <c r="P93" i="36"/>
  <c r="C45" i="96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C45" i="95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C18" i="94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O17" i="92"/>
  <c r="B18" i="92"/>
  <c r="B18" i="91"/>
  <c r="O17" i="88"/>
  <c r="B18" i="88"/>
  <c r="O17" i="87"/>
  <c r="O18" i="85"/>
  <c r="O18" i="83"/>
  <c r="B19" i="82"/>
  <c r="P99" i="81"/>
  <c r="O18" i="80"/>
  <c r="B19" i="80"/>
  <c r="P100" i="79"/>
  <c r="P100" i="78"/>
  <c r="P100" i="77"/>
  <c r="B20" i="77"/>
  <c r="P100" i="75"/>
  <c r="B105" i="74"/>
  <c r="O58" i="71"/>
  <c r="B102" i="66"/>
  <c r="B21" i="66"/>
  <c r="B21" i="65"/>
  <c r="B103" i="64"/>
  <c r="B103" i="61"/>
  <c r="B104" i="58"/>
  <c r="B23" i="58"/>
  <c r="B23" i="57"/>
  <c r="B23" i="55"/>
  <c r="O59" i="53"/>
  <c r="P102" i="46"/>
  <c r="P103" i="46"/>
  <c r="B23" i="46"/>
  <c r="B24" i="45"/>
  <c r="B106" i="39"/>
  <c r="B27" i="31"/>
  <c r="B29" i="28"/>
  <c r="B27" i="24"/>
  <c r="B26" i="20"/>
  <c r="B26" i="18"/>
  <c r="P106" i="3"/>
  <c r="O25" i="3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H3" i="36"/>
  <c r="E13" i="36"/>
  <c r="I13" i="56"/>
  <c r="I13" i="25"/>
  <c r="D93" i="90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B106" i="43"/>
  <c r="I10" i="28"/>
  <c r="D94" i="28" s="1"/>
  <c r="I12" i="96"/>
  <c r="I13" i="96" s="1"/>
  <c r="I12" i="94"/>
  <c r="I13" i="94" s="1"/>
  <c r="I12" i="95"/>
  <c r="I13" i="95" s="1"/>
  <c r="P100" i="82"/>
  <c r="I13" i="55"/>
  <c r="B104" i="54"/>
  <c r="I13" i="13"/>
  <c r="P99" i="91"/>
  <c r="B100" i="85"/>
  <c r="B106" i="41"/>
  <c r="E93" i="36"/>
  <c r="I13" i="59"/>
  <c r="I13" i="58"/>
  <c r="C73" i="1"/>
  <c r="C22" i="1"/>
  <c r="O19" i="89"/>
  <c r="C99" i="96"/>
  <c r="B101" i="85"/>
  <c r="I13" i="3"/>
  <c r="B109" i="30"/>
  <c r="G17" i="33"/>
  <c r="I13" i="33"/>
  <c r="O28" i="17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L17" i="91"/>
  <c r="O17" i="91"/>
  <c r="B18" i="90"/>
  <c r="O17" i="90"/>
  <c r="O19" i="90"/>
  <c r="O17" i="89"/>
  <c r="B19" i="84"/>
  <c r="I12" i="93"/>
  <c r="I13" i="93" s="1"/>
  <c r="B108" i="17"/>
  <c r="B104" i="62"/>
  <c r="J106" i="42"/>
  <c r="B100" i="90"/>
  <c r="B105" i="57"/>
  <c r="J103" i="59"/>
  <c r="B100" i="86"/>
  <c r="J92" i="92"/>
  <c r="J92" i="18"/>
  <c r="M87" i="18" s="1"/>
  <c r="J92" i="91"/>
  <c r="M87" i="91" s="1"/>
  <c r="J92" i="72"/>
  <c r="N87" i="72" s="1"/>
  <c r="J92" i="73"/>
  <c r="M87" i="73" s="1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P99" i="67"/>
  <c r="P100" i="3"/>
  <c r="O21" i="74"/>
  <c r="O23" i="71"/>
  <c r="P103" i="24"/>
  <c r="O20" i="28"/>
  <c r="P103" i="29"/>
  <c r="O21" i="29"/>
  <c r="P102" i="31"/>
  <c r="O18" i="18"/>
  <c r="P101" i="34"/>
  <c r="O20" i="21"/>
  <c r="O18" i="55"/>
  <c r="O23" i="27"/>
  <c r="O20" i="42"/>
  <c r="O22" i="31"/>
  <c r="O24" i="29"/>
  <c r="P104" i="32"/>
  <c r="O22" i="67"/>
  <c r="P103" i="19"/>
  <c r="P103" i="20"/>
  <c r="P100" i="58"/>
  <c r="P99" i="62"/>
  <c r="O17" i="65"/>
  <c r="O21" i="39"/>
  <c r="O21" i="44"/>
  <c r="P100" i="55"/>
  <c r="P99" i="61"/>
  <c r="O21" i="69"/>
  <c r="O23" i="3"/>
  <c r="O20" i="69"/>
  <c r="P104" i="17"/>
  <c r="O24" i="31"/>
  <c r="O22" i="44"/>
  <c r="O21" i="45"/>
  <c r="P101" i="61"/>
  <c r="O19" i="64"/>
  <c r="O18" i="65"/>
  <c r="O18" i="66"/>
  <c r="O17" i="79"/>
  <c r="O25" i="29"/>
  <c r="O24" i="34"/>
  <c r="P103" i="41"/>
  <c r="P105" i="32"/>
  <c r="P103" i="43"/>
  <c r="O20" i="61"/>
  <c r="P100" i="64"/>
  <c r="P99" i="68"/>
  <c r="O17" i="78"/>
  <c r="O23" i="21"/>
  <c r="O25" i="27"/>
  <c r="P102" i="45"/>
  <c r="O20" i="54"/>
  <c r="P99" i="66"/>
  <c r="P100" i="83"/>
  <c r="O24" i="19"/>
  <c r="O24" i="21"/>
  <c r="O26" i="27"/>
  <c r="P107" i="29"/>
  <c r="P106" i="31"/>
  <c r="P106" i="34"/>
  <c r="P105" i="3"/>
  <c r="P104" i="39"/>
  <c r="P104" i="42"/>
  <c r="O21" i="46"/>
  <c r="P102" i="54"/>
  <c r="O21" i="57"/>
  <c r="P101" i="64"/>
  <c r="O19" i="67"/>
  <c r="O26" i="69"/>
  <c r="O18" i="77"/>
  <c r="P99" i="85"/>
  <c r="O21" i="53"/>
  <c r="O20" i="59"/>
  <c r="O20" i="60"/>
  <c r="P100" i="67"/>
  <c r="P106" i="18"/>
  <c r="P107" i="34"/>
  <c r="O22" i="55"/>
  <c r="O22" i="57"/>
  <c r="O21" i="59"/>
  <c r="O21" i="63"/>
  <c r="O20" i="66"/>
  <c r="P105" i="44"/>
  <c r="O21" i="60"/>
  <c r="O19" i="79"/>
  <c r="O25" i="18"/>
  <c r="O25" i="21"/>
  <c r="P106" i="22"/>
  <c r="P108" i="29"/>
  <c r="O26" i="31"/>
  <c r="P105" i="39"/>
  <c r="O24" i="44"/>
  <c r="P103" i="53"/>
  <c r="P103" i="57"/>
  <c r="P102" i="59"/>
  <c r="P102" i="63"/>
  <c r="P101" i="65"/>
  <c r="O20" i="67"/>
  <c r="P101" i="67"/>
  <c r="P105" i="73"/>
  <c r="P108" i="69"/>
  <c r="P107" i="71"/>
  <c r="O19" i="76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O22" i="65"/>
  <c r="O47" i="90"/>
  <c r="O19" i="92"/>
  <c r="O17" i="96"/>
  <c r="B18" i="93"/>
  <c r="P99" i="92"/>
  <c r="O33" i="90"/>
  <c r="P99" i="90"/>
  <c r="P99" i="89"/>
  <c r="P99" i="88"/>
  <c r="P99" i="86"/>
  <c r="P100" i="85"/>
  <c r="B101" i="83"/>
  <c r="O20" i="83"/>
  <c r="B20" i="83"/>
  <c r="B101" i="82"/>
  <c r="B20" i="82"/>
  <c r="P100" i="80"/>
  <c r="B102" i="79"/>
  <c r="N6" i="78"/>
  <c r="B21" i="75"/>
  <c r="B106" i="74"/>
  <c r="B105" i="72"/>
  <c r="O29" i="69"/>
  <c r="B22" i="68"/>
  <c r="B103" i="67"/>
  <c r="B22" i="66"/>
  <c r="B104" i="60"/>
  <c r="B23" i="60"/>
  <c r="B23" i="62"/>
  <c r="B104" i="63"/>
  <c r="B23" i="63"/>
  <c r="B105" i="58"/>
  <c r="B25" i="58"/>
  <c r="B24" i="58"/>
  <c r="O69" i="45"/>
  <c r="B26" i="44"/>
  <c r="B107" i="39"/>
  <c r="B26" i="39"/>
  <c r="B28" i="34"/>
  <c r="B109" i="32"/>
  <c r="B110" i="27"/>
  <c r="B28" i="24"/>
  <c r="P107" i="22"/>
  <c r="B27" i="21"/>
  <c r="B27" i="20"/>
  <c r="B108" i="19"/>
  <c r="B23" i="66"/>
  <c r="B18" i="96"/>
  <c r="B18" i="95"/>
  <c r="B19" i="90"/>
  <c r="O65" i="90"/>
  <c r="B20" i="88"/>
  <c r="B19" i="88"/>
  <c r="N6" i="83"/>
  <c r="O20" i="80"/>
  <c r="B20" i="90"/>
  <c r="N100" i="36"/>
  <c r="D100" i="36"/>
  <c r="O100" i="36"/>
  <c r="E100" i="36"/>
  <c r="C100" i="36"/>
  <c r="F100" i="36"/>
  <c r="O36" i="81" l="1"/>
  <c r="O56" i="81"/>
  <c r="O63" i="88"/>
  <c r="O34" i="21"/>
  <c r="O35" i="55"/>
  <c r="O33" i="55"/>
  <c r="O31" i="55"/>
  <c r="O29" i="55"/>
  <c r="O27" i="55"/>
  <c r="O23" i="87"/>
  <c r="O30" i="73"/>
  <c r="O34" i="73"/>
  <c r="O36" i="73"/>
  <c r="O38" i="73"/>
  <c r="O40" i="73"/>
  <c r="O42" i="73"/>
  <c r="O44" i="73"/>
  <c r="O46" i="73"/>
  <c r="O50" i="73"/>
  <c r="O52" i="73"/>
  <c r="O54" i="73"/>
  <c r="O56" i="73"/>
  <c r="O62" i="73"/>
  <c r="O64" i="73"/>
  <c r="O64" i="23"/>
  <c r="O19" i="71"/>
  <c r="F18" i="1"/>
  <c r="O17" i="18"/>
  <c r="O17" i="22"/>
  <c r="P101" i="23"/>
  <c r="P99" i="24"/>
  <c r="O19" i="24"/>
  <c r="P103" i="27"/>
  <c r="P101" i="27"/>
  <c r="O20" i="30"/>
  <c r="O20" i="32"/>
  <c r="O21" i="70"/>
  <c r="O20" i="74"/>
  <c r="O18" i="72"/>
  <c r="O18" i="71"/>
  <c r="O17" i="17"/>
  <c r="O18" i="22"/>
  <c r="P100" i="24"/>
  <c r="P102" i="27"/>
  <c r="O17" i="44"/>
  <c r="O20" i="53"/>
  <c r="O25" i="69"/>
  <c r="O20" i="71"/>
  <c r="O19" i="73"/>
  <c r="F48" i="1"/>
  <c r="F52" i="1" s="1"/>
  <c r="O17" i="20"/>
  <c r="O21" i="23"/>
  <c r="O20" i="35"/>
  <c r="O17" i="35"/>
  <c r="O18" i="42"/>
  <c r="P99" i="42"/>
  <c r="P99" i="55"/>
  <c r="P106" i="30"/>
  <c r="O24" i="71"/>
  <c r="O21" i="73"/>
  <c r="O19" i="72"/>
  <c r="O17" i="73"/>
  <c r="O33" i="27"/>
  <c r="O62" i="29"/>
  <c r="O22" i="29"/>
  <c r="P101" i="39"/>
  <c r="O18" i="43"/>
  <c r="O71" i="46"/>
  <c r="O63" i="46"/>
  <c r="O59" i="46"/>
  <c r="O57" i="46"/>
  <c r="O55" i="46"/>
  <c r="O53" i="46"/>
  <c r="O51" i="46"/>
  <c r="O47" i="46"/>
  <c r="O31" i="46"/>
  <c r="O29" i="46"/>
  <c r="O27" i="46"/>
  <c r="O70" i="53"/>
  <c r="O68" i="53"/>
  <c r="O60" i="53"/>
  <c r="O58" i="53"/>
  <c r="O56" i="53"/>
  <c r="O52" i="53"/>
  <c r="O44" i="53"/>
  <c r="P102" i="32"/>
  <c r="P100" i="43"/>
  <c r="O18" i="68"/>
  <c r="O20" i="44"/>
  <c r="O23" i="30"/>
  <c r="O21" i="22"/>
  <c r="P102" i="44"/>
  <c r="P104" i="19"/>
  <c r="P106" i="29"/>
  <c r="P103" i="42"/>
  <c r="P105" i="17"/>
  <c r="P104" i="24"/>
  <c r="O23" i="31"/>
  <c r="O18" i="60"/>
  <c r="P104" i="18"/>
  <c r="O25" i="30"/>
  <c r="P105" i="31"/>
  <c r="P105" i="34"/>
  <c r="O19" i="61"/>
  <c r="O19" i="63"/>
  <c r="P106" i="24"/>
  <c r="O25" i="17"/>
  <c r="O20" i="68"/>
  <c r="P108" i="23"/>
  <c r="O18" i="54"/>
  <c r="O22" i="32"/>
  <c r="P105" i="27"/>
  <c r="O25" i="28"/>
  <c r="O23" i="34"/>
  <c r="O21" i="43"/>
  <c r="O19" i="57"/>
  <c r="P99" i="59"/>
  <c r="P99" i="78"/>
  <c r="O33" i="79"/>
  <c r="P105" i="24"/>
  <c r="O26" i="28"/>
  <c r="O24" i="32"/>
  <c r="P103" i="44"/>
  <c r="P101" i="56"/>
  <c r="P100" i="63"/>
  <c r="O35" i="80"/>
  <c r="O34" i="82"/>
  <c r="O70" i="82"/>
  <c r="P105" i="18"/>
  <c r="O24" i="22"/>
  <c r="O20" i="64"/>
  <c r="P100" i="65"/>
  <c r="O25" i="71"/>
  <c r="O19" i="45"/>
  <c r="O20" i="41"/>
  <c r="O22" i="18"/>
  <c r="O22" i="22"/>
  <c r="P104" i="23"/>
  <c r="P101" i="45"/>
  <c r="P102" i="70"/>
  <c r="P104" i="70"/>
  <c r="P99" i="76"/>
  <c r="P105" i="69"/>
  <c r="O23" i="22"/>
  <c r="O24" i="24"/>
  <c r="O22" i="43"/>
  <c r="O20" i="56"/>
  <c r="O19" i="59"/>
  <c r="P99" i="80"/>
  <c r="P102" i="62"/>
  <c r="P107" i="20"/>
  <c r="P108" i="34"/>
  <c r="O25" i="22"/>
  <c r="O26" i="34"/>
  <c r="O22" i="53"/>
  <c r="O21" i="61"/>
  <c r="O27" i="70"/>
  <c r="O26" i="22"/>
  <c r="O26" i="30"/>
  <c r="P107" i="30"/>
  <c r="P102" i="53"/>
  <c r="O21" i="56"/>
  <c r="O23" i="45"/>
  <c r="O26" i="71"/>
  <c r="O24" i="73"/>
  <c r="O19" i="77"/>
  <c r="O26" i="3"/>
  <c r="P106" i="39"/>
  <c r="P106" i="43"/>
  <c r="P104" i="54"/>
  <c r="P105" i="22"/>
  <c r="O25" i="24"/>
  <c r="O21" i="55"/>
  <c r="O19" i="66"/>
  <c r="F17" i="13"/>
  <c r="H17" i="13" s="1"/>
  <c r="O25" i="19"/>
  <c r="O20" i="65"/>
  <c r="O18" i="82"/>
  <c r="P104" i="55"/>
  <c r="P107" i="24"/>
  <c r="P108" i="27"/>
  <c r="P103" i="58"/>
  <c r="P102" i="60"/>
  <c r="P107" i="18"/>
  <c r="P109" i="29"/>
  <c r="P108" i="31"/>
  <c r="P104" i="57"/>
  <c r="P103" i="64"/>
  <c r="P104" i="72"/>
  <c r="P101" i="76"/>
  <c r="F18" i="2"/>
  <c r="B18" i="33"/>
  <c r="O41" i="45"/>
  <c r="O29" i="45"/>
  <c r="H17" i="33"/>
  <c r="I17" i="33" s="1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48" i="64"/>
  <c r="O70" i="64"/>
  <c r="O64" i="35"/>
  <c r="O36" i="35"/>
  <c r="O29" i="65"/>
  <c r="O33" i="65"/>
  <c r="O35" i="65"/>
  <c r="O37" i="65"/>
  <c r="O39" i="65"/>
  <c r="O41" i="65"/>
  <c r="O43" i="65"/>
  <c r="O45" i="65"/>
  <c r="O53" i="65"/>
  <c r="O55" i="65"/>
  <c r="O57" i="65"/>
  <c r="O61" i="65"/>
  <c r="O63" i="65"/>
  <c r="O65" i="65"/>
  <c r="O64" i="21"/>
  <c r="O44" i="23"/>
  <c r="O34" i="32"/>
  <c r="O32" i="32"/>
  <c r="O55" i="44"/>
  <c r="O41" i="46"/>
  <c r="O27" i="67"/>
  <c r="O33" i="67"/>
  <c r="O59" i="67"/>
  <c r="O61" i="67"/>
  <c r="O69" i="67"/>
  <c r="O28" i="83"/>
  <c r="O38" i="24"/>
  <c r="O48" i="35"/>
  <c r="O43" i="63"/>
  <c r="O36" i="69"/>
  <c r="O38" i="69"/>
  <c r="O40" i="69"/>
  <c r="O46" i="69"/>
  <c r="O48" i="69"/>
  <c r="O52" i="69"/>
  <c r="O56" i="69"/>
  <c r="O60" i="69"/>
  <c r="O62" i="69"/>
  <c r="O64" i="69"/>
  <c r="O70" i="69"/>
  <c r="O33" i="13"/>
  <c r="O60" i="25"/>
  <c r="O44" i="25"/>
  <c r="O20" i="25"/>
  <c r="O46" i="26"/>
  <c r="O20" i="26"/>
  <c r="O32" i="62"/>
  <c r="O56" i="62"/>
  <c r="O66" i="62"/>
  <c r="O45" i="66"/>
  <c r="O65" i="67"/>
  <c r="O35" i="74"/>
  <c r="O39" i="74"/>
  <c r="O41" i="74"/>
  <c r="O47" i="74"/>
  <c r="O49" i="74"/>
  <c r="O51" i="74"/>
  <c r="O53" i="74"/>
  <c r="O65" i="74"/>
  <c r="O69" i="74"/>
  <c r="O42" i="27"/>
  <c r="O68" i="44"/>
  <c r="O66" i="44"/>
  <c r="O62" i="44"/>
  <c r="O58" i="44"/>
  <c r="O56" i="44"/>
  <c r="O54" i="44"/>
  <c r="O50" i="44"/>
  <c r="O48" i="44"/>
  <c r="O44" i="44"/>
  <c r="O40" i="44"/>
  <c r="O36" i="44"/>
  <c r="O32" i="44"/>
  <c r="O30" i="44"/>
  <c r="O59" i="45"/>
  <c r="O47" i="45"/>
  <c r="O45" i="45"/>
  <c r="O35" i="45"/>
  <c r="O31" i="45"/>
  <c r="O52" i="46"/>
  <c r="O44" i="46"/>
  <c r="O71" i="58"/>
  <c r="O67" i="58"/>
  <c r="O61" i="58"/>
  <c r="O53" i="58"/>
  <c r="O51" i="58"/>
  <c r="O47" i="58"/>
  <c r="O45" i="58"/>
  <c r="O43" i="58"/>
  <c r="O39" i="58"/>
  <c r="O37" i="58"/>
  <c r="O35" i="58"/>
  <c r="O33" i="58"/>
  <c r="O64" i="60"/>
  <c r="O72" i="87"/>
  <c r="O72" i="93"/>
  <c r="O71" i="33"/>
  <c r="O67" i="33"/>
  <c r="O63" i="33"/>
  <c r="O61" i="33"/>
  <c r="O55" i="33"/>
  <c r="O53" i="33"/>
  <c r="O47" i="33"/>
  <c r="O45" i="33"/>
  <c r="O43" i="33"/>
  <c r="O41" i="33"/>
  <c r="O39" i="33"/>
  <c r="O37" i="33"/>
  <c r="O35" i="33"/>
  <c r="O31" i="33"/>
  <c r="O29" i="33"/>
  <c r="O27" i="33"/>
  <c r="O25" i="33"/>
  <c r="O23" i="33"/>
  <c r="O21" i="33"/>
  <c r="O19" i="33"/>
  <c r="O29" i="64"/>
  <c r="O43" i="64"/>
  <c r="O53" i="64"/>
  <c r="O55" i="64"/>
  <c r="O57" i="64"/>
  <c r="O43" i="71"/>
  <c r="O61" i="71"/>
  <c r="O63" i="71"/>
  <c r="O65" i="71"/>
  <c r="O67" i="71"/>
  <c r="O69" i="71"/>
  <c r="O47" i="83"/>
  <c r="P109" i="95"/>
  <c r="P111" i="95"/>
  <c r="P117" i="95"/>
  <c r="P119" i="95"/>
  <c r="P125" i="95"/>
  <c r="P127" i="95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N6" i="46"/>
  <c r="D94" i="78"/>
  <c r="O45" i="95"/>
  <c r="O55" i="95"/>
  <c r="O61" i="95"/>
  <c r="O69" i="95"/>
  <c r="O18" i="91"/>
  <c r="O35" i="79"/>
  <c r="O37" i="79"/>
  <c r="O41" i="79"/>
  <c r="O47" i="79"/>
  <c r="O53" i="79"/>
  <c r="O69" i="79"/>
  <c r="O20" i="78"/>
  <c r="O37" i="74"/>
  <c r="O55" i="74"/>
  <c r="O24" i="67"/>
  <c r="O26" i="67"/>
  <c r="O34" i="67"/>
  <c r="O36" i="67"/>
  <c r="O38" i="67"/>
  <c r="O44" i="67"/>
  <c r="O46" i="67"/>
  <c r="O48" i="67"/>
  <c r="O50" i="67"/>
  <c r="O52" i="67"/>
  <c r="O56" i="67"/>
  <c r="O60" i="67"/>
  <c r="O62" i="67"/>
  <c r="O64" i="67"/>
  <c r="O66" i="67"/>
  <c r="O70" i="67"/>
  <c r="O59" i="64"/>
  <c r="O35" i="59"/>
  <c r="O47" i="59"/>
  <c r="O59" i="59"/>
  <c r="O22" i="59"/>
  <c r="O71" i="56"/>
  <c r="O69" i="56"/>
  <c r="O67" i="56"/>
  <c r="O65" i="56"/>
  <c r="O59" i="56"/>
  <c r="O57" i="56"/>
  <c r="O55" i="56"/>
  <c r="O49" i="56"/>
  <c r="O47" i="56"/>
  <c r="O45" i="56"/>
  <c r="O35" i="56"/>
  <c r="O27" i="56"/>
  <c r="O70" i="31"/>
  <c r="O68" i="31"/>
  <c r="O66" i="31"/>
  <c r="O48" i="31"/>
  <c r="O44" i="31"/>
  <c r="O42" i="31"/>
  <c r="O38" i="31"/>
  <c r="O36" i="31"/>
  <c r="O30" i="31"/>
  <c r="O65" i="21"/>
  <c r="O53" i="21"/>
  <c r="O29" i="21"/>
  <c r="O71" i="20"/>
  <c r="O47" i="20"/>
  <c r="O56" i="39"/>
  <c r="O52" i="39"/>
  <c r="O28" i="39"/>
  <c r="O66" i="46"/>
  <c r="O72" i="56"/>
  <c r="O64" i="56"/>
  <c r="O62" i="56"/>
  <c r="O58" i="56"/>
  <c r="O56" i="56"/>
  <c r="O52" i="56"/>
  <c r="O48" i="56"/>
  <c r="O46" i="56"/>
  <c r="O44" i="56"/>
  <c r="O42" i="56"/>
  <c r="O23" i="88"/>
  <c r="O31" i="95"/>
  <c r="O67" i="64"/>
  <c r="O29" i="77"/>
  <c r="H17" i="25"/>
  <c r="G17" i="25"/>
  <c r="I17" i="25" s="1"/>
  <c r="O62" i="17"/>
  <c r="O33" i="26"/>
  <c r="O41" i="31"/>
  <c r="O43" i="35"/>
  <c r="O57" i="61"/>
  <c r="O64" i="86"/>
  <c r="O56" i="25"/>
  <c r="O50" i="29"/>
  <c r="O64" i="34"/>
  <c r="O62" i="34"/>
  <c r="O60" i="34"/>
  <c r="O50" i="34"/>
  <c r="O38" i="34"/>
  <c r="O30" i="34"/>
  <c r="O40" i="56"/>
  <c r="O38" i="56"/>
  <c r="O36" i="56"/>
  <c r="O34" i="56"/>
  <c r="O32" i="56"/>
  <c r="F88" i="1"/>
  <c r="F89" i="1" s="1"/>
  <c r="F91" i="1" s="1"/>
  <c r="F92" i="1" s="1"/>
  <c r="F93" i="1" s="1"/>
  <c r="D13" i="98" s="1"/>
  <c r="I14" i="98" s="1"/>
  <c r="O37" i="70"/>
  <c r="O41" i="70"/>
  <c r="O45" i="70"/>
  <c r="O55" i="70"/>
  <c r="O57" i="70"/>
  <c r="O61" i="70"/>
  <c r="O63" i="70"/>
  <c r="O67" i="70"/>
  <c r="O33" i="71"/>
  <c r="O62" i="72"/>
  <c r="O39" i="88"/>
  <c r="O51" i="39"/>
  <c r="O31" i="39"/>
  <c r="O66" i="42"/>
  <c r="O64" i="42"/>
  <c r="O62" i="42"/>
  <c r="O60" i="42"/>
  <c r="O56" i="42"/>
  <c r="O54" i="42"/>
  <c r="O52" i="42"/>
  <c r="O48" i="42"/>
  <c r="O46" i="42"/>
  <c r="O35" i="77"/>
  <c r="O39" i="77"/>
  <c r="O45" i="77"/>
  <c r="O47" i="77"/>
  <c r="O53" i="77"/>
  <c r="O57" i="77"/>
  <c r="O65" i="77"/>
  <c r="O67" i="77"/>
  <c r="O34" i="83"/>
  <c r="O38" i="83"/>
  <c r="O48" i="83"/>
  <c r="O60" i="83"/>
  <c r="O70" i="83"/>
  <c r="O64" i="89"/>
  <c r="O70" i="58"/>
  <c r="O68" i="58"/>
  <c r="O64" i="58"/>
  <c r="O60" i="58"/>
  <c r="O56" i="58"/>
  <c r="O59" i="77"/>
  <c r="E18" i="25"/>
  <c r="F18" i="25" s="1"/>
  <c r="O64" i="13"/>
  <c r="O36" i="17"/>
  <c r="O70" i="13"/>
  <c r="O68" i="13"/>
  <c r="O66" i="13"/>
  <c r="O62" i="13"/>
  <c r="O60" i="13"/>
  <c r="O58" i="13"/>
  <c r="O56" i="13"/>
  <c r="O54" i="13"/>
  <c r="O52" i="13"/>
  <c r="O50" i="13"/>
  <c r="O48" i="13"/>
  <c r="O34" i="13"/>
  <c r="O22" i="13"/>
  <c r="O56" i="17"/>
  <c r="O54" i="17"/>
  <c r="O52" i="17"/>
  <c r="O48" i="17"/>
  <c r="O46" i="17"/>
  <c r="O44" i="17"/>
  <c r="O42" i="17"/>
  <c r="O40" i="17"/>
  <c r="O34" i="17"/>
  <c r="O32" i="17"/>
  <c r="O57" i="19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7" i="25"/>
  <c r="O35" i="25"/>
  <c r="O33" i="25"/>
  <c r="O31" i="25"/>
  <c r="O29" i="25"/>
  <c r="O23" i="25"/>
  <c r="O21" i="25"/>
  <c r="O17" i="25"/>
  <c r="O71" i="26"/>
  <c r="B18" i="25"/>
  <c r="O69" i="21"/>
  <c r="O55" i="21"/>
  <c r="O51" i="21"/>
  <c r="O47" i="21"/>
  <c r="O45" i="21"/>
  <c r="O39" i="21"/>
  <c r="O31" i="21"/>
  <c r="O69" i="26"/>
  <c r="O67" i="26"/>
  <c r="O65" i="26"/>
  <c r="O63" i="26"/>
  <c r="O61" i="26"/>
  <c r="O59" i="26"/>
  <c r="O57" i="26"/>
  <c r="O55" i="26"/>
  <c r="O53" i="26"/>
  <c r="O51" i="26"/>
  <c r="O49" i="26"/>
  <c r="O47" i="26"/>
  <c r="O41" i="26"/>
  <c r="O39" i="26"/>
  <c r="O37" i="26"/>
  <c r="O31" i="26"/>
  <c r="O25" i="26"/>
  <c r="O23" i="26"/>
  <c r="O21" i="26"/>
  <c r="O45" i="29"/>
  <c r="O39" i="31"/>
  <c r="O35" i="31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71" i="57"/>
  <c r="O37" i="57"/>
  <c r="O36" i="59"/>
  <c r="O61" i="61"/>
  <c r="O56" i="63"/>
  <c r="O66" i="63"/>
  <c r="O68" i="63"/>
  <c r="O44" i="68"/>
  <c r="O29" i="73"/>
  <c r="O45" i="73"/>
  <c r="O49" i="73"/>
  <c r="O51" i="73"/>
  <c r="O52" i="74"/>
  <c r="O32" i="77"/>
  <c r="O36" i="77"/>
  <c r="O23" i="78"/>
  <c r="O61" i="78"/>
  <c r="O69" i="78"/>
  <c r="O23" i="79"/>
  <c r="O29" i="79"/>
  <c r="O43" i="79"/>
  <c r="O49" i="79"/>
  <c r="O59" i="79"/>
  <c r="O65" i="79"/>
  <c r="O24" i="85"/>
  <c r="O64" i="87"/>
  <c r="O65" i="53"/>
  <c r="O63" i="53"/>
  <c r="O57" i="53"/>
  <c r="O47" i="53"/>
  <c r="O41" i="53"/>
  <c r="O37" i="53"/>
  <c r="O35" i="53"/>
  <c r="O27" i="60"/>
  <c r="O37" i="80"/>
  <c r="O51" i="80"/>
  <c r="O71" i="80"/>
  <c r="O26" i="82"/>
  <c r="O32" i="82"/>
  <c r="O38" i="82"/>
  <c r="O52" i="82"/>
  <c r="O68" i="82"/>
  <c r="C39" i="1"/>
  <c r="C79" i="1"/>
  <c r="C8" i="1"/>
  <c r="C76" i="1"/>
  <c r="C59" i="1"/>
  <c r="O42" i="67"/>
  <c r="O55" i="75"/>
  <c r="O24" i="80"/>
  <c r="O67" i="89"/>
  <c r="O59" i="42"/>
  <c r="C80" i="1"/>
  <c r="C14" i="1"/>
  <c r="C10" i="1"/>
  <c r="C62" i="1"/>
  <c r="C61" i="1"/>
  <c r="C28" i="1"/>
  <c r="O55" i="42"/>
  <c r="C50" i="1"/>
  <c r="C82" i="1"/>
  <c r="C77" i="1"/>
  <c r="C56" i="1"/>
  <c r="F14" i="1"/>
  <c r="E19" i="1" s="1"/>
  <c r="O48" i="3"/>
  <c r="O60" i="18"/>
  <c r="O39" i="22"/>
  <c r="O50" i="30"/>
  <c r="O54" i="58"/>
  <c r="O50" i="58"/>
  <c r="O48" i="58"/>
  <c r="O46" i="58"/>
  <c r="O42" i="58"/>
  <c r="O36" i="58"/>
  <c r="O34" i="58"/>
  <c r="O32" i="58"/>
  <c r="O28" i="58"/>
  <c r="O26" i="58"/>
  <c r="I12" i="68"/>
  <c r="I13" i="68" s="1"/>
  <c r="I12" i="99"/>
  <c r="I12" i="97"/>
  <c r="I12" i="98"/>
  <c r="A2" i="1"/>
  <c r="A2" i="2" s="1"/>
  <c r="A4" i="1"/>
  <c r="O26" i="66"/>
  <c r="O32" i="66"/>
  <c r="O34" i="66"/>
  <c r="O36" i="66"/>
  <c r="O42" i="66"/>
  <c r="O46" i="66"/>
  <c r="O48" i="66"/>
  <c r="O60" i="66"/>
  <c r="O70" i="66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31" i="72"/>
  <c r="O33" i="72"/>
  <c r="O35" i="72"/>
  <c r="O37" i="72"/>
  <c r="O39" i="72"/>
  <c r="O43" i="72"/>
  <c r="O49" i="72"/>
  <c r="O51" i="72"/>
  <c r="O53" i="72"/>
  <c r="O57" i="72"/>
  <c r="O61" i="72"/>
  <c r="O65" i="72"/>
  <c r="O69" i="72"/>
  <c r="O71" i="72"/>
  <c r="O69" i="77"/>
  <c r="O71" i="77"/>
  <c r="O24" i="86"/>
  <c r="O30" i="86"/>
  <c r="O38" i="86"/>
  <c r="O40" i="86"/>
  <c r="O42" i="86"/>
  <c r="O48" i="86"/>
  <c r="O50" i="86"/>
  <c r="O52" i="86"/>
  <c r="O56" i="86"/>
  <c r="O58" i="86"/>
  <c r="O60" i="86"/>
  <c r="O62" i="86"/>
  <c r="O70" i="86"/>
  <c r="O27" i="92"/>
  <c r="O29" i="92"/>
  <c r="O33" i="92"/>
  <c r="O53" i="92"/>
  <c r="O59" i="92"/>
  <c r="O62" i="96"/>
  <c r="O64" i="96"/>
  <c r="O71" i="3"/>
  <c r="O69" i="3"/>
  <c r="O67" i="3"/>
  <c r="O65" i="3"/>
  <c r="O63" i="3"/>
  <c r="O61" i="3"/>
  <c r="O59" i="3"/>
  <c r="O55" i="3"/>
  <c r="O51" i="3"/>
  <c r="O49" i="3"/>
  <c r="O47" i="3"/>
  <c r="O45" i="3"/>
  <c r="O44" i="3"/>
  <c r="O42" i="3"/>
  <c r="O36" i="3"/>
  <c r="O32" i="3"/>
  <c r="O30" i="3"/>
  <c r="O69" i="13"/>
  <c r="O61" i="13"/>
  <c r="O59" i="13"/>
  <c r="O55" i="13"/>
  <c r="O53" i="13"/>
  <c r="O49" i="13"/>
  <c r="O41" i="13"/>
  <c r="O31" i="13"/>
  <c r="O23" i="13"/>
  <c r="O21" i="13"/>
  <c r="O19" i="13"/>
  <c r="O17" i="13"/>
  <c r="O44" i="24"/>
  <c r="O42" i="24"/>
  <c r="O36" i="24"/>
  <c r="O34" i="24"/>
  <c r="O32" i="24"/>
  <c r="O70" i="25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72" i="35"/>
  <c r="O70" i="35"/>
  <c r="O68" i="35"/>
  <c r="O60" i="35"/>
  <c r="O52" i="35"/>
  <c r="O46" i="35"/>
  <c r="O42" i="35"/>
  <c r="O40" i="35"/>
  <c r="O38" i="35"/>
  <c r="O34" i="35"/>
  <c r="O32" i="35"/>
  <c r="O28" i="35"/>
  <c r="O40" i="42"/>
  <c r="O38" i="42"/>
  <c r="O36" i="42"/>
  <c r="O34" i="42"/>
  <c r="O61" i="66"/>
  <c r="O63" i="66"/>
  <c r="O65" i="66"/>
  <c r="O67" i="66"/>
  <c r="O25" i="91"/>
  <c r="O64" i="93"/>
  <c r="O24" i="94"/>
  <c r="O20" i="96"/>
  <c r="O28" i="96"/>
  <c r="O30" i="96"/>
  <c r="O66" i="96"/>
  <c r="O39" i="96"/>
  <c r="O53" i="96"/>
  <c r="O57" i="96"/>
  <c r="O69" i="96"/>
  <c r="O55" i="94"/>
  <c r="O21" i="94"/>
  <c r="O64" i="92"/>
  <c r="O21" i="86"/>
  <c r="O17" i="86"/>
  <c r="O67" i="86"/>
  <c r="O46" i="85"/>
  <c r="O58" i="85"/>
  <c r="O68" i="85"/>
  <c r="O72" i="84"/>
  <c r="O66" i="83"/>
  <c r="O23" i="81"/>
  <c r="O25" i="81"/>
  <c r="O47" i="81"/>
  <c r="O51" i="81"/>
  <c r="O69" i="81"/>
  <c r="P115" i="81"/>
  <c r="P151" i="55"/>
  <c r="P145" i="55"/>
  <c r="P139" i="55"/>
  <c r="P137" i="55"/>
  <c r="P135" i="55"/>
  <c r="P133" i="55"/>
  <c r="P131" i="55"/>
  <c r="P129" i="55"/>
  <c r="P117" i="55"/>
  <c r="P115" i="55"/>
  <c r="P113" i="55"/>
  <c r="P111" i="55"/>
  <c r="P109" i="55"/>
  <c r="P107" i="55"/>
  <c r="O30" i="74"/>
  <c r="O24" i="74"/>
  <c r="O17" i="74"/>
  <c r="O55" i="96"/>
  <c r="O40" i="95"/>
  <c r="O72" i="95"/>
  <c r="O22" i="95"/>
  <c r="O42" i="95"/>
  <c r="O48" i="95"/>
  <c r="O56" i="95"/>
  <c r="O17" i="94"/>
  <c r="O19" i="94"/>
  <c r="O37" i="94"/>
  <c r="O39" i="94"/>
  <c r="O41" i="94"/>
  <c r="O47" i="94"/>
  <c r="O57" i="94"/>
  <c r="O59" i="94"/>
  <c r="O63" i="94"/>
  <c r="O65" i="94"/>
  <c r="O67" i="94"/>
  <c r="O69" i="94"/>
  <c r="O23" i="93"/>
  <c r="O31" i="93"/>
  <c r="O35" i="93"/>
  <c r="O45" i="93"/>
  <c r="O53" i="93"/>
  <c r="O61" i="93"/>
  <c r="O65" i="93"/>
  <c r="O25" i="93"/>
  <c r="O29" i="93"/>
  <c r="O33" i="93"/>
  <c r="O37" i="93"/>
  <c r="O43" i="93"/>
  <c r="O51" i="93"/>
  <c r="O59" i="93"/>
  <c r="O63" i="93"/>
  <c r="O21" i="92"/>
  <c r="O23" i="92"/>
  <c r="O25" i="92"/>
  <c r="O37" i="92"/>
  <c r="O39" i="92"/>
  <c r="O41" i="92"/>
  <c r="O43" i="92"/>
  <c r="O45" i="92"/>
  <c r="O47" i="92"/>
  <c r="O61" i="92"/>
  <c r="O63" i="92"/>
  <c r="O65" i="92"/>
  <c r="O21" i="91"/>
  <c r="O29" i="91"/>
  <c r="O35" i="91"/>
  <c r="O39" i="91"/>
  <c r="O41" i="91"/>
  <c r="O43" i="91"/>
  <c r="O45" i="91"/>
  <c r="O28" i="90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8" i="87"/>
  <c r="O38" i="87"/>
  <c r="O18" i="86"/>
  <c r="O33" i="86"/>
  <c r="O35" i="86"/>
  <c r="O37" i="86"/>
  <c r="O25" i="84"/>
  <c r="O32" i="84"/>
  <c r="O42" i="84"/>
  <c r="O52" i="84"/>
  <c r="O58" i="84"/>
  <c r="O68" i="83"/>
  <c r="O31" i="82"/>
  <c r="O37" i="82"/>
  <c r="O27" i="82"/>
  <c r="O54" i="81"/>
  <c r="O22" i="80"/>
  <c r="O28" i="80"/>
  <c r="O48" i="80"/>
  <c r="O62" i="80"/>
  <c r="O33" i="80"/>
  <c r="O53" i="80"/>
  <c r="O41" i="77"/>
  <c r="O49" i="77"/>
  <c r="O63" i="77"/>
  <c r="O30" i="76"/>
  <c r="O38" i="76"/>
  <c r="O66" i="75"/>
  <c r="O26" i="74"/>
  <c r="O28" i="74"/>
  <c r="O32" i="74"/>
  <c r="O34" i="74"/>
  <c r="O36" i="74"/>
  <c r="O38" i="74"/>
  <c r="O42" i="74"/>
  <c r="O44" i="74"/>
  <c r="O54" i="74"/>
  <c r="O56" i="74"/>
  <c r="O58" i="74"/>
  <c r="O60" i="74"/>
  <c r="O62" i="74"/>
  <c r="O64" i="74"/>
  <c r="O66" i="74"/>
  <c r="O68" i="74"/>
  <c r="O70" i="74"/>
  <c r="O72" i="74"/>
  <c r="O53" i="73"/>
  <c r="O55" i="73"/>
  <c r="O59" i="73"/>
  <c r="O63" i="73"/>
  <c r="O65" i="73"/>
  <c r="O67" i="73"/>
  <c r="O69" i="73"/>
  <c r="O71" i="73"/>
  <c r="O50" i="72"/>
  <c r="O52" i="72"/>
  <c r="O29" i="71"/>
  <c r="O31" i="71"/>
  <c r="O37" i="71"/>
  <c r="O55" i="71"/>
  <c r="O30" i="71"/>
  <c r="O32" i="71"/>
  <c r="O34" i="71"/>
  <c r="O36" i="71"/>
  <c r="O38" i="71"/>
  <c r="O48" i="71"/>
  <c r="O50" i="71"/>
  <c r="O52" i="71"/>
  <c r="O54" i="71"/>
  <c r="O62" i="71"/>
  <c r="O64" i="71"/>
  <c r="O66" i="71"/>
  <c r="O68" i="71"/>
  <c r="O70" i="71"/>
  <c r="O72" i="71"/>
  <c r="O35" i="71"/>
  <c r="O47" i="71"/>
  <c r="O53" i="71"/>
  <c r="O71" i="71"/>
  <c r="O35" i="70"/>
  <c r="O43" i="70"/>
  <c r="O65" i="70"/>
  <c r="O69" i="70"/>
  <c r="O28" i="70"/>
  <c r="O31" i="70"/>
  <c r="O33" i="70"/>
  <c r="O39" i="70"/>
  <c r="O59" i="70"/>
  <c r="O49" i="69"/>
  <c r="O23" i="67"/>
  <c r="O25" i="67"/>
  <c r="O35" i="67"/>
  <c r="O37" i="67"/>
  <c r="O39" i="67"/>
  <c r="O41" i="67"/>
  <c r="O43" i="67"/>
  <c r="O45" i="67"/>
  <c r="O47" i="67"/>
  <c r="O49" i="67"/>
  <c r="O57" i="67"/>
  <c r="O47" i="64"/>
  <c r="O61" i="64"/>
  <c r="O63" i="64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45" i="60"/>
  <c r="O22" i="61"/>
  <c r="O24" i="59"/>
  <c r="O26" i="59"/>
  <c r="O28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2" i="58"/>
  <c r="O72" i="57"/>
  <c r="O66" i="57"/>
  <c r="O64" i="57"/>
  <c r="O62" i="57"/>
  <c r="O58" i="57"/>
  <c r="O56" i="57"/>
  <c r="O48" i="57"/>
  <c r="O46" i="57"/>
  <c r="O38" i="57"/>
  <c r="O36" i="57"/>
  <c r="O30" i="57"/>
  <c r="O69" i="54"/>
  <c r="O65" i="54"/>
  <c r="O55" i="54"/>
  <c r="O53" i="54"/>
  <c r="O51" i="54"/>
  <c r="O45" i="54"/>
  <c r="O43" i="54"/>
  <c r="O39" i="54"/>
  <c r="O35" i="54"/>
  <c r="O29" i="54"/>
  <c r="O58" i="54"/>
  <c r="O67" i="53"/>
  <c r="O63" i="44"/>
  <c r="O41" i="44"/>
  <c r="O27" i="44"/>
  <c r="O60" i="43"/>
  <c r="O48" i="43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27" i="41"/>
  <c r="O25" i="41"/>
  <c r="O68" i="39"/>
  <c r="O66" i="39"/>
  <c r="O64" i="39"/>
  <c r="O48" i="39"/>
  <c r="O46" i="39"/>
  <c r="O44" i="39"/>
  <c r="O36" i="39"/>
  <c r="O34" i="39"/>
  <c r="O32" i="39"/>
  <c r="O49" i="34"/>
  <c r="O39" i="34"/>
  <c r="O31" i="34"/>
  <c r="O31" i="32"/>
  <c r="O67" i="31"/>
  <c r="O55" i="31"/>
  <c r="O65" i="30"/>
  <c r="O63" i="30"/>
  <c r="O55" i="30"/>
  <c r="O51" i="30"/>
  <c r="O47" i="30"/>
  <c r="O43" i="30"/>
  <c r="O41" i="30"/>
  <c r="O39" i="30"/>
  <c r="O37" i="30"/>
  <c r="O35" i="30"/>
  <c r="O64" i="29"/>
  <c r="O60" i="29"/>
  <c r="O48" i="29"/>
  <c r="O34" i="29"/>
  <c r="O35" i="28"/>
  <c r="O69" i="28"/>
  <c r="O65" i="28"/>
  <c r="O61" i="28"/>
  <c r="O57" i="28"/>
  <c r="O55" i="28"/>
  <c r="O53" i="28"/>
  <c r="O51" i="28"/>
  <c r="O49" i="28"/>
  <c r="O47" i="28"/>
  <c r="O45" i="28"/>
  <c r="O33" i="28"/>
  <c r="O31" i="28"/>
  <c r="O60" i="28"/>
  <c r="O54" i="28"/>
  <c r="O52" i="28"/>
  <c r="O50" i="28"/>
  <c r="O44" i="28"/>
  <c r="O40" i="28"/>
  <c r="O43" i="24"/>
  <c r="O41" i="24"/>
  <c r="O39" i="24"/>
  <c r="O37" i="24"/>
  <c r="O33" i="24"/>
  <c r="O31" i="24"/>
  <c r="O29" i="24"/>
  <c r="O70" i="23"/>
  <c r="O68" i="23"/>
  <c r="O66" i="23"/>
  <c r="O60" i="23"/>
  <c r="O52" i="23"/>
  <c r="O50" i="23"/>
  <c r="O48" i="23"/>
  <c r="O42" i="23"/>
  <c r="O38" i="23"/>
  <c r="O36" i="23"/>
  <c r="O34" i="23"/>
  <c r="O32" i="23"/>
  <c r="O30" i="23"/>
  <c r="O69" i="22"/>
  <c r="O63" i="22"/>
  <c r="O53" i="22"/>
  <c r="O45" i="22"/>
  <c r="O43" i="22"/>
  <c r="O41" i="22"/>
  <c r="O37" i="22"/>
  <c r="O35" i="22"/>
  <c r="O33" i="22"/>
  <c r="O68" i="19"/>
  <c r="O43" i="19"/>
  <c r="O41" i="19"/>
  <c r="O62" i="18"/>
  <c r="O56" i="18"/>
  <c r="O52" i="18"/>
  <c r="O50" i="18"/>
  <c r="O46" i="18"/>
  <c r="O41" i="18"/>
  <c r="O29" i="18"/>
  <c r="I10" i="82"/>
  <c r="D94" i="82" s="1"/>
  <c r="I10" i="99"/>
  <c r="I10" i="97"/>
  <c r="I10" i="98"/>
  <c r="D94" i="89"/>
  <c r="I10" i="35"/>
  <c r="D93" i="35" s="1"/>
  <c r="C99" i="35" s="1"/>
  <c r="I10" i="56"/>
  <c r="D92" i="56" s="1"/>
  <c r="B105" i="56" s="1"/>
  <c r="I10" i="61"/>
  <c r="N6" i="61" s="1"/>
  <c r="I10" i="13"/>
  <c r="D93" i="13" s="1"/>
  <c r="I10" i="33"/>
  <c r="D94" i="33" s="1"/>
  <c r="I10" i="75"/>
  <c r="D94" i="75" s="1"/>
  <c r="I10" i="74"/>
  <c r="I10" i="20"/>
  <c r="I10" i="85"/>
  <c r="D94" i="85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76" i="2"/>
  <c r="J94" i="90"/>
  <c r="J95" i="90" s="1"/>
  <c r="J94" i="99"/>
  <c r="J94" i="98"/>
  <c r="J94" i="97"/>
  <c r="C82" i="2"/>
  <c r="C10" i="2"/>
  <c r="C55" i="2"/>
  <c r="P106" i="77"/>
  <c r="O65" i="20"/>
  <c r="O59" i="20"/>
  <c r="O57" i="20"/>
  <c r="O51" i="20"/>
  <c r="O49" i="20"/>
  <c r="O40" i="20"/>
  <c r="O36" i="20"/>
  <c r="O34" i="20"/>
  <c r="O55" i="19"/>
  <c r="O44" i="19"/>
  <c r="O42" i="19"/>
  <c r="O40" i="19"/>
  <c r="O32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31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4" i="91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4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24" i="88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4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6" i="76"/>
  <c r="O28" i="76"/>
  <c r="O32" i="76"/>
  <c r="O34" i="76"/>
  <c r="O36" i="76"/>
  <c r="O46" i="76"/>
  <c r="O56" i="76"/>
  <c r="O68" i="76"/>
  <c r="O23" i="75"/>
  <c r="O26" i="75"/>
  <c r="O30" i="75"/>
  <c r="O32" i="75"/>
  <c r="O40" i="75"/>
  <c r="O52" i="75"/>
  <c r="O58" i="75"/>
  <c r="O60" i="75"/>
  <c r="O62" i="75"/>
  <c r="O64" i="75"/>
  <c r="O68" i="75"/>
  <c r="O23" i="96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25" i="85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26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30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1" i="43"/>
  <c r="O35" i="42"/>
  <c r="O31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33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3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4" i="30"/>
  <c r="O32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32" i="18"/>
  <c r="O28" i="18"/>
  <c r="O46" i="78"/>
  <c r="O52" i="78"/>
  <c r="O66" i="78"/>
  <c r="O70" i="78"/>
  <c r="O27" i="78"/>
  <c r="O33" i="78"/>
  <c r="O59" i="78"/>
  <c r="P149" i="55"/>
  <c r="D93" i="82"/>
  <c r="C99" i="82" s="1"/>
  <c r="N5" i="82"/>
  <c r="D94" i="18"/>
  <c r="N6" i="18"/>
  <c r="I10" i="95"/>
  <c r="N6" i="95" s="1"/>
  <c r="I10" i="55"/>
  <c r="I10" i="21"/>
  <c r="I10" i="27"/>
  <c r="I10" i="25"/>
  <c r="I10" i="30"/>
  <c r="I10" i="3"/>
  <c r="C148" i="90"/>
  <c r="C149" i="90" s="1"/>
  <c r="C150" i="90" s="1"/>
  <c r="C151" i="90" s="1"/>
  <c r="C152" i="90" s="1"/>
  <c r="C153" i="90" s="1"/>
  <c r="C154" i="90" s="1"/>
  <c r="D94" i="83"/>
  <c r="N5" i="83"/>
  <c r="N7" i="83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4" i="56"/>
  <c r="D94" i="90"/>
  <c r="N6" i="90"/>
  <c r="D94" i="13"/>
  <c r="D93" i="89"/>
  <c r="N5" i="89"/>
  <c r="N7" i="89" s="1"/>
  <c r="I10" i="54"/>
  <c r="I10" i="68"/>
  <c r="I10" i="19"/>
  <c r="I10" i="63"/>
  <c r="I10" i="45"/>
  <c r="N5" i="45" s="1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N6" i="70" s="1"/>
  <c r="I10" i="96"/>
  <c r="N6" i="96" s="1"/>
  <c r="I10" i="58"/>
  <c r="I10" i="57"/>
  <c r="I10" i="71"/>
  <c r="N6" i="71" s="1"/>
  <c r="I10" i="86"/>
  <c r="I10" i="22"/>
  <c r="N6" i="22" s="1"/>
  <c r="I10" i="80"/>
  <c r="I10" i="29"/>
  <c r="I10" i="44"/>
  <c r="D92" i="44" s="1"/>
  <c r="B107" i="44" s="1"/>
  <c r="I10" i="31"/>
  <c r="I10" i="26"/>
  <c r="D93" i="26" s="1"/>
  <c r="I10" i="60"/>
  <c r="N6" i="60" s="1"/>
  <c r="I10" i="39"/>
  <c r="N6" i="39" s="1"/>
  <c r="I10" i="43"/>
  <c r="D94" i="43" s="1"/>
  <c r="I10" i="84"/>
  <c r="I10" i="59"/>
  <c r="I10" i="77"/>
  <c r="D94" i="77" s="1"/>
  <c r="I10" i="87"/>
  <c r="D94" i="87" s="1"/>
  <c r="I10" i="24"/>
  <c r="I10" i="93"/>
  <c r="I10" i="94"/>
  <c r="N6" i="28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I10" i="88"/>
  <c r="I10" i="72"/>
  <c r="N6" i="72" s="1"/>
  <c r="I10" i="81"/>
  <c r="I10" i="91"/>
  <c r="I10" i="69"/>
  <c r="N6" i="69" s="1"/>
  <c r="I10" i="67"/>
  <c r="N6" i="67" s="1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1" i="73"/>
  <c r="O35" i="73"/>
  <c r="O37" i="73"/>
  <c r="O41" i="73"/>
  <c r="O43" i="73"/>
  <c r="O23" i="72"/>
  <c r="O27" i="71"/>
  <c r="O27" i="68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N5" i="55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B27" i="41"/>
  <c r="O54" i="39"/>
  <c r="O37" i="39"/>
  <c r="O35" i="39"/>
  <c r="O28" i="29"/>
  <c r="N5" i="28"/>
  <c r="O29" i="28"/>
  <c r="O71" i="27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8" i="62"/>
  <c r="O21" i="80"/>
  <c r="O39" i="80"/>
  <c r="O47" i="80"/>
  <c r="O55" i="80"/>
  <c r="N6" i="92"/>
  <c r="N6" i="31"/>
  <c r="D92" i="43"/>
  <c r="B107" i="43" s="1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N6" i="82"/>
  <c r="N5" i="31"/>
  <c r="O49" i="65"/>
  <c r="O57" i="86"/>
  <c r="B20" i="91"/>
  <c r="B22" i="82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D18" i="26"/>
  <c r="B18" i="26" s="1"/>
  <c r="G17" i="26"/>
  <c r="L17" i="26" s="1"/>
  <c r="N5" i="18"/>
  <c r="I21" i="82"/>
  <c r="H17" i="26"/>
  <c r="O38" i="13"/>
  <c r="O67" i="21"/>
  <c r="O69" i="43"/>
  <c r="O72" i="54"/>
  <c r="O70" i="54"/>
  <c r="O68" i="54"/>
  <c r="O66" i="54"/>
  <c r="O49" i="55"/>
  <c r="O23" i="65"/>
  <c r="O44" i="71"/>
  <c r="O24" i="90"/>
  <c r="H21" i="35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N17" i="26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N5" i="34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D19" i="33"/>
  <c r="H18" i="33"/>
  <c r="G18" i="33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32" i="34"/>
  <c r="O63" i="41"/>
  <c r="O61" i="41"/>
  <c r="F19" i="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25" i="79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C100" i="82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30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06" i="86"/>
  <c r="P112" i="86"/>
  <c r="P121" i="87"/>
  <c r="P125" i="87"/>
  <c r="P105" i="88"/>
  <c r="P113" i="88"/>
  <c r="P125" i="88"/>
  <c r="P130" i="92"/>
  <c r="P100" i="93"/>
  <c r="P102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N87" i="41" s="1"/>
  <c r="J92" i="54"/>
  <c r="N87" i="54" s="1"/>
  <c r="J92" i="71"/>
  <c r="N87" i="71" s="1"/>
  <c r="J92" i="68"/>
  <c r="N87" i="68" s="1"/>
  <c r="J92" i="81"/>
  <c r="N87" i="81" s="1"/>
  <c r="J92" i="83"/>
  <c r="N87" i="83" s="1"/>
  <c r="M19" i="2"/>
  <c r="J92" i="35"/>
  <c r="L86" i="35" s="1"/>
  <c r="J92" i="19"/>
  <c r="N87" i="19" s="1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L86" i="32" s="1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12" i="32"/>
  <c r="P127" i="61"/>
  <c r="P129" i="61"/>
  <c r="P107" i="62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9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8" i="55"/>
  <c r="P106" i="55"/>
  <c r="P145" i="56"/>
  <c r="P133" i="56"/>
  <c r="P129" i="56"/>
  <c r="P121" i="56"/>
  <c r="P105" i="60"/>
  <c r="P107" i="60"/>
  <c r="P113" i="60"/>
  <c r="P105" i="61"/>
  <c r="P107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07" i="78"/>
  <c r="P125" i="78"/>
  <c r="P129" i="78"/>
  <c r="P102" i="79"/>
  <c r="P104" i="79"/>
  <c r="P112" i="79"/>
  <c r="P118" i="79"/>
  <c r="P120" i="79"/>
  <c r="P102" i="80"/>
  <c r="P104" i="80"/>
  <c r="P106" i="80"/>
  <c r="P108" i="80"/>
  <c r="P110" i="80"/>
  <c r="P120" i="80"/>
  <c r="P124" i="80"/>
  <c r="P128" i="80"/>
  <c r="P130" i="80"/>
  <c r="P102" i="81"/>
  <c r="P104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0" i="44"/>
  <c r="P112" i="45"/>
  <c r="P119" i="54"/>
  <c r="P108" i="60"/>
  <c r="P104" i="61"/>
  <c r="P102" i="96"/>
  <c r="P112" i="78"/>
  <c r="P122" i="78"/>
  <c r="P124" i="78"/>
  <c r="P105" i="80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L86" i="76" s="1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F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N87" i="18"/>
  <c r="J92" i="61"/>
  <c r="N87" i="61" s="1"/>
  <c r="J92" i="79"/>
  <c r="L86" i="79" s="1"/>
  <c r="J92" i="23"/>
  <c r="M87" i="23" s="1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M87" i="3" s="1"/>
  <c r="J92" i="17"/>
  <c r="L86" i="17" s="1"/>
  <c r="J92" i="21"/>
  <c r="N87" i="21" s="1"/>
  <c r="J92" i="90"/>
  <c r="M87" i="90" s="1"/>
  <c r="J92" i="74"/>
  <c r="N87" i="74" s="1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N87" i="30"/>
  <c r="M87" i="30"/>
  <c r="L86" i="30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O87" i="72" s="1"/>
  <c r="L86" i="72"/>
  <c r="L86" i="91"/>
  <c r="N87" i="91"/>
  <c r="O87" i="91" s="1"/>
  <c r="L86" i="92"/>
  <c r="N87" i="92"/>
  <c r="M87" i="78"/>
  <c r="O87" i="78" s="1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8" i="58"/>
  <c r="P109" i="63"/>
  <c r="P111" i="63"/>
  <c r="P115" i="63"/>
  <c r="P117" i="63"/>
  <c r="P119" i="63"/>
  <c r="P125" i="63"/>
  <c r="P129" i="6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14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N5" i="90"/>
  <c r="I19" i="90"/>
  <c r="N5" i="66"/>
  <c r="I22" i="66"/>
  <c r="I21" i="75"/>
  <c r="N5" i="24"/>
  <c r="N6" i="30"/>
  <c r="I28" i="31"/>
  <c r="O87" i="18"/>
  <c r="O22" i="74"/>
  <c r="B19" i="92"/>
  <c r="B22" i="35"/>
  <c r="E22" i="35"/>
  <c r="F22" i="35" s="1"/>
  <c r="G21" i="35"/>
  <c r="D93" i="28"/>
  <c r="F20" i="1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03" i="91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D95" i="99" s="1"/>
  <c r="J96" i="99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5" i="79"/>
  <c r="P107" i="79"/>
  <c r="P109" i="79"/>
  <c r="P129" i="81"/>
  <c r="P119" i="83"/>
  <c r="P103" i="84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10" i="95"/>
  <c r="P122" i="95"/>
  <c r="P126" i="95"/>
  <c r="L86" i="13"/>
  <c r="L86" i="73"/>
  <c r="N87" i="73"/>
  <c r="O87" i="73" s="1"/>
  <c r="N87" i="80"/>
  <c r="M87" i="92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03" i="88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13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3" i="89"/>
  <c r="P106" i="90"/>
  <c r="P104" i="91"/>
  <c r="P115" i="91"/>
  <c r="P105" i="92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C62" i="36"/>
  <c r="D65" i="36"/>
  <c r="D31" i="36"/>
  <c r="C91" i="36"/>
  <c r="D76" i="36"/>
  <c r="C72" i="36"/>
  <c r="D81" i="36"/>
  <c r="D79" i="36"/>
  <c r="C56" i="36"/>
  <c r="D66" i="36"/>
  <c r="C85" i="36"/>
  <c r="C19" i="36"/>
  <c r="D60" i="36"/>
  <c r="D53" i="36"/>
  <c r="C23" i="36"/>
  <c r="C75" i="36"/>
  <c r="C51" i="36"/>
  <c r="D18" i="36"/>
  <c r="D38" i="36"/>
  <c r="C66" i="36"/>
  <c r="C42" i="36"/>
  <c r="D85" i="36"/>
  <c r="C39" i="36"/>
  <c r="D54" i="36"/>
  <c r="C21" i="36"/>
  <c r="D56" i="36"/>
  <c r="D57" i="36"/>
  <c r="C58" i="36"/>
  <c r="D19" i="36"/>
  <c r="D22" i="36"/>
  <c r="C20" i="36"/>
  <c r="C33" i="36"/>
  <c r="C25" i="36"/>
  <c r="D39" i="36"/>
  <c r="D32" i="36"/>
  <c r="C79" i="36"/>
  <c r="D23" i="36"/>
  <c r="C77" i="36"/>
  <c r="D40" i="36"/>
  <c r="C88" i="36"/>
  <c r="D72" i="36"/>
  <c r="D78" i="36"/>
  <c r="C82" i="36"/>
  <c r="F81" i="36"/>
  <c r="D91" i="36"/>
  <c r="D84" i="36"/>
  <c r="C18" i="36"/>
  <c r="C50" i="36"/>
  <c r="D86" i="36"/>
  <c r="C36" i="36"/>
  <c r="D26" i="36"/>
  <c r="D73" i="36"/>
  <c r="D45" i="36"/>
  <c r="C83" i="36"/>
  <c r="C68" i="36"/>
  <c r="D83" i="36"/>
  <c r="D48" i="36"/>
  <c r="D43" i="36"/>
  <c r="C57" i="36"/>
  <c r="D75" i="36"/>
  <c r="D28" i="36"/>
  <c r="C76" i="36"/>
  <c r="C61" i="36"/>
  <c r="D50" i="36"/>
  <c r="D25" i="36"/>
  <c r="C40" i="36"/>
  <c r="D89" i="36"/>
  <c r="D47" i="36"/>
  <c r="D20" i="36"/>
  <c r="C43" i="36"/>
  <c r="D90" i="36"/>
  <c r="C67" i="36"/>
  <c r="D37" i="36"/>
  <c r="C31" i="36"/>
  <c r="D34" i="36"/>
  <c r="D29" i="36"/>
  <c r="C64" i="36"/>
  <c r="D71" i="36"/>
  <c r="C26" i="36"/>
  <c r="C74" i="36"/>
  <c r="C37" i="36"/>
  <c r="C63" i="36"/>
  <c r="C84" i="36"/>
  <c r="D24" i="36"/>
  <c r="D68" i="36"/>
  <c r="D41" i="36"/>
  <c r="C52" i="36"/>
  <c r="C70" i="36"/>
  <c r="D69" i="36"/>
  <c r="D70" i="36"/>
  <c r="D42" i="36"/>
  <c r="C34" i="36"/>
  <c r="D87" i="36"/>
  <c r="D46" i="36"/>
  <c r="D44" i="36"/>
  <c r="C59" i="36"/>
  <c r="C29" i="36"/>
  <c r="D36" i="36"/>
  <c r="C81" i="36"/>
  <c r="D55" i="36"/>
  <c r="C78" i="36"/>
  <c r="C71" i="36"/>
  <c r="D80" i="36"/>
  <c r="D30" i="36"/>
  <c r="C73" i="36"/>
  <c r="C53" i="36"/>
  <c r="C65" i="36"/>
  <c r="D67" i="36"/>
  <c r="C47" i="36"/>
  <c r="C44" i="36"/>
  <c r="C35" i="36"/>
  <c r="D64" i="36"/>
  <c r="D51" i="36"/>
  <c r="D52" i="36"/>
  <c r="C87" i="36"/>
  <c r="C90" i="36"/>
  <c r="C30" i="36"/>
  <c r="C32" i="36"/>
  <c r="C55" i="36"/>
  <c r="C27" i="36"/>
  <c r="C46" i="36"/>
  <c r="D33" i="36"/>
  <c r="C48" i="36"/>
  <c r="D82" i="36"/>
  <c r="D58" i="36"/>
  <c r="D74" i="36"/>
  <c r="D63" i="36"/>
  <c r="D61" i="36"/>
  <c r="D21" i="36"/>
  <c r="C69" i="36"/>
  <c r="C41" i="36"/>
  <c r="D35" i="36"/>
  <c r="C89" i="36"/>
  <c r="C54" i="36"/>
  <c r="D62" i="36"/>
  <c r="D59" i="36"/>
  <c r="D49" i="36"/>
  <c r="C38" i="36"/>
  <c r="C24" i="36"/>
  <c r="C45" i="36"/>
  <c r="C22" i="36"/>
  <c r="D77" i="36"/>
  <c r="F75" i="36"/>
  <c r="C80" i="36"/>
  <c r="D88" i="36"/>
  <c r="C60" i="36"/>
  <c r="C49" i="36"/>
  <c r="C28" i="36"/>
  <c r="D27" i="36"/>
  <c r="C86" i="36"/>
  <c r="E18" i="26" l="1"/>
  <c r="F18" i="26" s="1"/>
  <c r="C99" i="13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99" i="13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D94" i="35"/>
  <c r="G17" i="13"/>
  <c r="I17" i="13" s="1"/>
  <c r="D18" i="13"/>
  <c r="B18" i="13" s="1"/>
  <c r="D94" i="92"/>
  <c r="N6" i="85"/>
  <c r="D92" i="13"/>
  <c r="J96" i="13" s="1"/>
  <c r="E99" i="13" s="1"/>
  <c r="F99" i="13" s="1"/>
  <c r="D13" i="13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N5" i="85"/>
  <c r="D92" i="33"/>
  <c r="J96" i="33" s="1"/>
  <c r="E99" i="33" s="1"/>
  <c r="E18" i="13"/>
  <c r="F18" i="13" s="1"/>
  <c r="G18" i="13" s="1"/>
  <c r="M87" i="32"/>
  <c r="L86" i="19"/>
  <c r="L86" i="81"/>
  <c r="L86" i="41"/>
  <c r="L86" i="53"/>
  <c r="M87" i="41"/>
  <c r="D13" i="63"/>
  <c r="I14" i="63" s="1"/>
  <c r="D13" i="83"/>
  <c r="I14" i="83" s="1"/>
  <c r="D13" i="71"/>
  <c r="I14" i="71" s="1"/>
  <c r="D13" i="64"/>
  <c r="I14" i="64" s="1"/>
  <c r="D13" i="92"/>
  <c r="I14" i="92" s="1"/>
  <c r="D13" i="43"/>
  <c r="I14" i="43" s="1"/>
  <c r="D13" i="87"/>
  <c r="I14" i="87" s="1"/>
  <c r="D13" i="26"/>
  <c r="D13" i="88"/>
  <c r="I14" i="88" s="1"/>
  <c r="N87" i="31"/>
  <c r="N87" i="58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N6" i="77"/>
  <c r="N5" i="75"/>
  <c r="N5" i="96"/>
  <c r="N7" i="96" s="1"/>
  <c r="N5" i="69"/>
  <c r="N7" i="69" s="1"/>
  <c r="N6" i="75"/>
  <c r="N5" i="95"/>
  <c r="N7" i="95" s="1"/>
  <c r="D94" i="23"/>
  <c r="N5" i="23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N6" i="56"/>
  <c r="I21" i="35"/>
  <c r="D13" i="58"/>
  <c r="I14" i="58" s="1"/>
  <c r="D13" i="62"/>
  <c r="I14" i="62" s="1"/>
  <c r="D13" i="34"/>
  <c r="I14" i="34" s="1"/>
  <c r="D13" i="28"/>
  <c r="I14" i="28" s="1"/>
  <c r="D13" i="97"/>
  <c r="I14" i="97" s="1"/>
  <c r="D13" i="91"/>
  <c r="I14" i="91" s="1"/>
  <c r="D13" i="44"/>
  <c r="I14" i="44" s="1"/>
  <c r="D13" i="23"/>
  <c r="I14" i="23" s="1"/>
  <c r="D13" i="89"/>
  <c r="I14" i="89" s="1"/>
  <c r="D13" i="56"/>
  <c r="I14" i="56" s="1"/>
  <c r="D13" i="68"/>
  <c r="I14" i="68" s="1"/>
  <c r="D13" i="31"/>
  <c r="I14" i="31" s="1"/>
  <c r="D13" i="81"/>
  <c r="I14" i="81" s="1"/>
  <c r="D13" i="84"/>
  <c r="I14" i="84" s="1"/>
  <c r="D13" i="27"/>
  <c r="I14" i="27" s="1"/>
  <c r="D13" i="46"/>
  <c r="I14" i="46" s="1"/>
  <c r="D13" i="61"/>
  <c r="I14" i="61" s="1"/>
  <c r="D13" i="73"/>
  <c r="I14" i="73" s="1"/>
  <c r="D13" i="25"/>
  <c r="D13" i="65"/>
  <c r="I14" i="65" s="1"/>
  <c r="D13" i="79"/>
  <c r="I14" i="79" s="1"/>
  <c r="D13" i="90"/>
  <c r="I14" i="90" s="1"/>
  <c r="D13" i="72"/>
  <c r="I14" i="72" s="1"/>
  <c r="D13" i="96"/>
  <c r="I14" i="96" s="1"/>
  <c r="D13" i="39"/>
  <c r="I14" i="39" s="1"/>
  <c r="D13" i="74"/>
  <c r="I14" i="74" s="1"/>
  <c r="D13" i="35"/>
  <c r="D13" i="99"/>
  <c r="I14" i="99" s="1"/>
  <c r="D20" i="99" s="1"/>
  <c r="D13" i="3"/>
  <c r="I14" i="3" s="1"/>
  <c r="D13" i="57"/>
  <c r="I14" i="57" s="1"/>
  <c r="D13" i="42"/>
  <c r="I14" i="42" s="1"/>
  <c r="D13" i="22"/>
  <c r="I14" i="22" s="1"/>
  <c r="D13" i="29"/>
  <c r="I14" i="29" s="1"/>
  <c r="D13" i="54"/>
  <c r="I14" i="54" s="1"/>
  <c r="D13" i="75"/>
  <c r="I14" i="75" s="1"/>
  <c r="D13" i="94"/>
  <c r="I14" i="94" s="1"/>
  <c r="D13" i="80"/>
  <c r="I14" i="80" s="1"/>
  <c r="D13" i="59"/>
  <c r="I14" i="59" s="1"/>
  <c r="D13" i="93"/>
  <c r="I14" i="93" s="1"/>
  <c r="D13" i="55"/>
  <c r="I14" i="55" s="1"/>
  <c r="D13" i="77"/>
  <c r="I14" i="77" s="1"/>
  <c r="D13" i="82"/>
  <c r="I14" i="82" s="1"/>
  <c r="D13" i="85"/>
  <c r="I14" i="85" s="1"/>
  <c r="D13" i="20"/>
  <c r="I14" i="20" s="1"/>
  <c r="D13" i="76"/>
  <c r="I14" i="76" s="1"/>
  <c r="D13" i="30"/>
  <c r="I14" i="30" s="1"/>
  <c r="D13" i="60"/>
  <c r="I14" i="60" s="1"/>
  <c r="D13" i="32"/>
  <c r="I14" i="32" s="1"/>
  <c r="D13" i="66"/>
  <c r="I14" i="66" s="1"/>
  <c r="D13" i="53"/>
  <c r="I14" i="53" s="1"/>
  <c r="D13" i="21"/>
  <c r="I14" i="21" s="1"/>
  <c r="D13" i="19"/>
  <c r="I14" i="19" s="1"/>
  <c r="D13" i="24"/>
  <c r="I14" i="24" s="1"/>
  <c r="D13" i="69"/>
  <c r="I14" i="69" s="1"/>
  <c r="D13" i="67"/>
  <c r="I14" i="67" s="1"/>
  <c r="B23" i="67" s="1"/>
  <c r="D13" i="86"/>
  <c r="I14" i="86" s="1"/>
  <c r="D13" i="95"/>
  <c r="I14" i="95" s="1"/>
  <c r="D13" i="45"/>
  <c r="I14" i="45" s="1"/>
  <c r="D13" i="17"/>
  <c r="I14" i="17" s="1"/>
  <c r="D13" i="78"/>
  <c r="I14" i="78" s="1"/>
  <c r="D13" i="41"/>
  <c r="I14" i="41" s="1"/>
  <c r="D13" i="33"/>
  <c r="D13" i="70"/>
  <c r="I14" i="70" s="1"/>
  <c r="D13" i="18"/>
  <c r="I14" i="18" s="1"/>
  <c r="N7" i="18"/>
  <c r="L86" i="45"/>
  <c r="M87" i="31"/>
  <c r="N87" i="32"/>
  <c r="O87" i="32" s="1"/>
  <c r="M87" i="19"/>
  <c r="O87" i="19" s="1"/>
  <c r="M87" i="81"/>
  <c r="O87" i="81" s="1"/>
  <c r="M87" i="53"/>
  <c r="O87" i="53" s="1"/>
  <c r="N87" i="76"/>
  <c r="L86" i="86"/>
  <c r="M87" i="76"/>
  <c r="M87" i="85"/>
  <c r="M87" i="21"/>
  <c r="O87" i="21" s="1"/>
  <c r="M87" i="26"/>
  <c r="O87" i="26" s="1"/>
  <c r="N87" i="45"/>
  <c r="O87" i="45" s="1"/>
  <c r="L86" i="26"/>
  <c r="N87" i="85"/>
  <c r="D19" i="25"/>
  <c r="B19" i="25" s="1"/>
  <c r="G18" i="25"/>
  <c r="H18" i="25"/>
  <c r="O17" i="26"/>
  <c r="D20" i="98"/>
  <c r="D20" i="97"/>
  <c r="I13" i="97"/>
  <c r="I13" i="99"/>
  <c r="I13" i="98"/>
  <c r="N6" i="4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N5" i="97"/>
  <c r="N6" i="97"/>
  <c r="D93" i="43"/>
  <c r="N5" i="99"/>
  <c r="N6" i="99"/>
  <c r="N5" i="98"/>
  <c r="N6" i="98"/>
  <c r="N7" i="28"/>
  <c r="D93" i="20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D94" i="20"/>
  <c r="N87" i="59"/>
  <c r="L86" i="71"/>
  <c r="M87" i="60"/>
  <c r="L86" i="58"/>
  <c r="F20" i="2"/>
  <c r="L86" i="63"/>
  <c r="J95" i="97"/>
  <c r="J95" i="98"/>
  <c r="J95" i="99"/>
  <c r="B21" i="86"/>
  <c r="B21" i="90"/>
  <c r="B21" i="88"/>
  <c r="N7" i="85"/>
  <c r="N7" i="82"/>
  <c r="B29" i="31"/>
  <c r="N87" i="64"/>
  <c r="O87" i="80"/>
  <c r="M87" i="71"/>
  <c r="O87" i="71" s="1"/>
  <c r="M87" i="34"/>
  <c r="O87" i="34" s="1"/>
  <c r="L86" i="56"/>
  <c r="N87" i="56"/>
  <c r="O87" i="56" s="1"/>
  <c r="N87" i="23"/>
  <c r="O87" i="23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D95" i="82"/>
  <c r="J96" i="82" s="1"/>
  <c r="D95" i="98"/>
  <c r="J96" i="98" s="1"/>
  <c r="D95" i="97"/>
  <c r="J96" i="97" s="1"/>
  <c r="N87" i="67"/>
  <c r="M87" i="69"/>
  <c r="O87" i="69" s="1"/>
  <c r="L86" i="78"/>
  <c r="M87" i="59"/>
  <c r="M87" i="63"/>
  <c r="O87" i="63" s="1"/>
  <c r="L86" i="21"/>
  <c r="L86" i="61"/>
  <c r="O87" i="41"/>
  <c r="L86" i="57"/>
  <c r="L86" i="82"/>
  <c r="N87" i="82"/>
  <c r="O87" i="82" s="1"/>
  <c r="M87" i="64"/>
  <c r="N87" i="57"/>
  <c r="O87" i="57" s="1"/>
  <c r="N87" i="65"/>
  <c r="M87" i="65"/>
  <c r="N7" i="90"/>
  <c r="N5" i="64"/>
  <c r="N5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N6" i="58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N6" i="66"/>
  <c r="N7" i="66" s="1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N6" i="19"/>
  <c r="D94" i="19"/>
  <c r="C99" i="89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N6" i="3"/>
  <c r="D93" i="3"/>
  <c r="D94" i="3"/>
  <c r="D93" i="21"/>
  <c r="N6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N6" i="41"/>
  <c r="D94" i="41"/>
  <c r="D92" i="41"/>
  <c r="B107" i="41" s="1"/>
  <c r="N5" i="81"/>
  <c r="D94" i="81"/>
  <c r="D93" i="81"/>
  <c r="N6" i="81"/>
  <c r="D94" i="84"/>
  <c r="N5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N6" i="57"/>
  <c r="D94" i="27"/>
  <c r="D93" i="27"/>
  <c r="N5" i="41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N6" i="84"/>
  <c r="N5" i="58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N6" i="88"/>
  <c r="N5" i="88"/>
  <c r="N5" i="94"/>
  <c r="N6" i="94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N5" i="86"/>
  <c r="N6" i="86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N6" i="79"/>
  <c r="D94" i="79"/>
  <c r="D93" i="45"/>
  <c r="N6" i="45"/>
  <c r="N7" i="45" s="1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N6" i="68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N6" i="55"/>
  <c r="N7" i="55" s="1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N6" i="24"/>
  <c r="N7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N6" i="80"/>
  <c r="N5" i="80"/>
  <c r="D93" i="64"/>
  <c r="D94" i="64"/>
  <c r="N6" i="64"/>
  <c r="D94" i="65"/>
  <c r="D92" i="65"/>
  <c r="B103" i="65" s="1"/>
  <c r="N6" i="65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N6" i="53"/>
  <c r="D94" i="53"/>
  <c r="N5" i="67"/>
  <c r="N7" i="67" s="1"/>
  <c r="D93" i="91"/>
  <c r="N6" i="91"/>
  <c r="N5" i="91"/>
  <c r="D94" i="91"/>
  <c r="N5" i="93"/>
  <c r="N6" i="93"/>
  <c r="D94" i="29"/>
  <c r="D93" i="29"/>
  <c r="N6" i="29"/>
  <c r="D94" i="34"/>
  <c r="N6" i="34"/>
  <c r="N7" i="34" s="1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N6" i="76"/>
  <c r="D92" i="54"/>
  <c r="B105" i="54" s="1"/>
  <c r="N6" i="54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D22" i="90"/>
  <c r="I20" i="80"/>
  <c r="N5" i="71"/>
  <c r="N7" i="71" s="1"/>
  <c r="O87" i="58"/>
  <c r="N5" i="46"/>
  <c r="N7" i="46" s="1"/>
  <c r="O87" i="42"/>
  <c r="I28" i="24"/>
  <c r="I19" i="88"/>
  <c r="C99" i="26"/>
  <c r="N7" i="31"/>
  <c r="I17" i="26"/>
  <c r="B21" i="80"/>
  <c r="I18" i="93"/>
  <c r="I28" i="34"/>
  <c r="N5" i="53"/>
  <c r="B26" i="55"/>
  <c r="B26" i="58"/>
  <c r="N6" i="23"/>
  <c r="I28" i="23"/>
  <c r="B23" i="65"/>
  <c r="I24" i="53"/>
  <c r="I23" i="66"/>
  <c r="I29" i="23"/>
  <c r="B22" i="75"/>
  <c r="N5" i="76"/>
  <c r="N5" i="72"/>
  <c r="N7" i="72" s="1"/>
  <c r="N5" i="44"/>
  <c r="N5" i="27"/>
  <c r="I22" i="65"/>
  <c r="I18" i="96"/>
  <c r="N5" i="61"/>
  <c r="N7" i="61" s="1"/>
  <c r="N5" i="39"/>
  <c r="N7" i="39" s="1"/>
  <c r="I27" i="22"/>
  <c r="B19" i="33"/>
  <c r="E19" i="33"/>
  <c r="F19" i="33" s="1"/>
  <c r="N5" i="21"/>
  <c r="N5" i="57"/>
  <c r="N5" i="3"/>
  <c r="N5" i="43"/>
  <c r="N5" i="63"/>
  <c r="N5" i="32"/>
  <c r="N5" i="79"/>
  <c r="B26" i="45"/>
  <c r="G18" i="26"/>
  <c r="D19" i="26"/>
  <c r="H18" i="26"/>
  <c r="N5" i="78"/>
  <c r="N7" i="78" s="1"/>
  <c r="N5" i="54"/>
  <c r="I29" i="69"/>
  <c r="I25" i="45"/>
  <c r="N5" i="70"/>
  <c r="N7" i="70" s="1"/>
  <c r="B24" i="64"/>
  <c r="N5" i="92"/>
  <c r="N7" i="92" s="1"/>
  <c r="N5" i="73"/>
  <c r="N7" i="73" s="1"/>
  <c r="N5" i="19"/>
  <c r="B29" i="34"/>
  <c r="B29" i="71"/>
  <c r="I18" i="33"/>
  <c r="N5" i="29"/>
  <c r="B26" i="74"/>
  <c r="N5" i="77"/>
  <c r="I21" i="77"/>
  <c r="B30" i="69"/>
  <c r="I26" i="41"/>
  <c r="N5" i="68"/>
  <c r="B31" i="28"/>
  <c r="I23" i="64"/>
  <c r="E105" i="35"/>
  <c r="F105" i="35" s="1"/>
  <c r="G105" i="35" s="1"/>
  <c r="G104" i="35"/>
  <c r="I104" i="35" s="1"/>
  <c r="D95" i="87"/>
  <c r="J96" i="87" s="1"/>
  <c r="D95" i="28"/>
  <c r="J96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N87" i="29"/>
  <c r="M87" i="29"/>
  <c r="L86" i="29"/>
  <c r="D95" i="67"/>
  <c r="J96" i="67" s="1"/>
  <c r="D95" i="3"/>
  <c r="J96" i="3" s="1"/>
  <c r="D95" i="44"/>
  <c r="J96" i="44" s="1"/>
  <c r="M87" i="39"/>
  <c r="N87" i="39"/>
  <c r="L86" i="75"/>
  <c r="N87" i="93"/>
  <c r="O87" i="93" s="1"/>
  <c r="L86" i="74"/>
  <c r="M87" i="74"/>
  <c r="O87" i="74" s="1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N87" i="60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N6" i="32"/>
  <c r="N5" i="74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I25" i="74"/>
  <c r="N6" i="74"/>
  <c r="N6" i="87"/>
  <c r="I19" i="87"/>
  <c r="N5" i="42"/>
  <c r="N5" i="22"/>
  <c r="N7" i="22" s="1"/>
  <c r="B20" i="87"/>
  <c r="E25" i="1"/>
  <c r="E26" i="1" s="1"/>
  <c r="E32" i="1"/>
  <c r="N6" i="42"/>
  <c r="I26" i="42"/>
  <c r="N5" i="87"/>
  <c r="D95" i="17"/>
  <c r="J96" i="17" s="1"/>
  <c r="D95" i="74"/>
  <c r="J96" i="74" s="1"/>
  <c r="D95" i="96"/>
  <c r="J96" i="96" s="1"/>
  <c r="D95" i="53"/>
  <c r="J96" i="53" s="1"/>
  <c r="D95" i="25"/>
  <c r="D95" i="83"/>
  <c r="J96" i="83" s="1"/>
  <c r="D95" i="29"/>
  <c r="J96" i="29" s="1"/>
  <c r="D95" i="22"/>
  <c r="J96" i="22" s="1"/>
  <c r="D95" i="60"/>
  <c r="J96" i="60" s="1"/>
  <c r="D95" i="45"/>
  <c r="D95" i="88"/>
  <c r="J96" i="88" s="1"/>
  <c r="D95" i="77"/>
  <c r="J96" i="77" s="1"/>
  <c r="D95" i="54"/>
  <c r="D95" i="30"/>
  <c r="D95" i="31"/>
  <c r="D95" i="19"/>
  <c r="J96" i="19" s="1"/>
  <c r="D95" i="81"/>
  <c r="J96" i="81" s="1"/>
  <c r="D95" i="33"/>
  <c r="D95" i="20"/>
  <c r="J96" i="20" s="1"/>
  <c r="E111" i="20" s="1"/>
  <c r="F111" i="20" s="1"/>
  <c r="G111" i="20" s="1"/>
  <c r="H111" i="20" s="1"/>
  <c r="D95" i="35"/>
  <c r="D95" i="27"/>
  <c r="J96" i="27" s="1"/>
  <c r="D95" i="70"/>
  <c r="J96" i="70" s="1"/>
  <c r="D95" i="65"/>
  <c r="D95" i="61"/>
  <c r="J96" i="61" s="1"/>
  <c r="D95" i="75"/>
  <c r="J96" i="75" s="1"/>
  <c r="D95" i="34"/>
  <c r="J96" i="34" s="1"/>
  <c r="D95" i="62"/>
  <c r="J96" i="62" s="1"/>
  <c r="D95" i="85"/>
  <c r="J96" i="85" s="1"/>
  <c r="D95" i="84"/>
  <c r="J96" i="84" s="1"/>
  <c r="D95" i="89"/>
  <c r="J96" i="89" s="1"/>
  <c r="D95" i="66"/>
  <c r="J96" i="66" s="1"/>
  <c r="D95" i="42"/>
  <c r="D95" i="46"/>
  <c r="J96" i="46" s="1"/>
  <c r="D95" i="86"/>
  <c r="J96" i="86" s="1"/>
  <c r="D95" i="39"/>
  <c r="J96" i="39" s="1"/>
  <c r="D95" i="64"/>
  <c r="J96" i="64" s="1"/>
  <c r="D95" i="24"/>
  <c r="J96" i="24" s="1"/>
  <c r="D95" i="23"/>
  <c r="J96" i="23" s="1"/>
  <c r="D95" i="80"/>
  <c r="J96" i="80" s="1"/>
  <c r="D95" i="21"/>
  <c r="J96" i="21" s="1"/>
  <c r="D95" i="43"/>
  <c r="J96" i="43" s="1"/>
  <c r="D95" i="71"/>
  <c r="J96" i="71" s="1"/>
  <c r="D95" i="69"/>
  <c r="J96" i="69" s="1"/>
  <c r="D95" i="59"/>
  <c r="J96" i="59" s="1"/>
  <c r="D95" i="95"/>
  <c r="J96" i="95" s="1"/>
  <c r="D95" i="57"/>
  <c r="J96" i="57" s="1"/>
  <c r="D95" i="68"/>
  <c r="J96" i="68" s="1"/>
  <c r="D95" i="32"/>
  <c r="J96" i="32" s="1"/>
  <c r="D95" i="26"/>
  <c r="D95" i="94"/>
  <c r="J96" i="94" s="1"/>
  <c r="D95" i="90"/>
  <c r="J96" i="90" s="1"/>
  <c r="D95" i="58"/>
  <c r="J96" i="58" s="1"/>
  <c r="D95" i="79"/>
  <c r="J96" i="79" s="1"/>
  <c r="D95" i="41"/>
  <c r="D95" i="72"/>
  <c r="J96" i="72" s="1"/>
  <c r="D95" i="78"/>
  <c r="J96" i="78" s="1"/>
  <c r="D95" i="91"/>
  <c r="J96" i="91" s="1"/>
  <c r="D95" i="18"/>
  <c r="J96" i="18" s="1"/>
  <c r="D95" i="76"/>
  <c r="J96" i="76" s="1"/>
  <c r="D95" i="92"/>
  <c r="J96" i="92" s="1"/>
  <c r="D95" i="55"/>
  <c r="J96" i="55" s="1"/>
  <c r="D95" i="73"/>
  <c r="J96" i="73" s="1"/>
  <c r="D95" i="13"/>
  <c r="D95" i="63"/>
  <c r="J96" i="63" s="1"/>
  <c r="D95" i="93"/>
  <c r="J96" i="93" s="1"/>
  <c r="D95" i="56"/>
  <c r="J96" i="56" s="1"/>
  <c r="B106" i="56" s="1"/>
  <c r="J95" i="29"/>
  <c r="J95" i="22"/>
  <c r="J95" i="92"/>
  <c r="J95" i="58"/>
  <c r="J95" i="18"/>
  <c r="J95" i="30"/>
  <c r="J95" i="65"/>
  <c r="J95" i="39"/>
  <c r="J95" i="91"/>
  <c r="E25" i="2"/>
  <c r="E26" i="2" s="1"/>
  <c r="E32" i="2"/>
  <c r="J95" i="59"/>
  <c r="I102" i="35"/>
  <c r="H102" i="35"/>
  <c r="H101" i="35"/>
  <c r="I101" i="35"/>
  <c r="G81" i="36"/>
  <c r="G75" i="36"/>
  <c r="F36" i="36"/>
  <c r="F33" i="36"/>
  <c r="F58" i="36"/>
  <c r="F88" i="36"/>
  <c r="F47" i="36"/>
  <c r="F61" i="36"/>
  <c r="F84" i="36"/>
  <c r="F62" i="36"/>
  <c r="F74" i="36"/>
  <c r="F44" i="36"/>
  <c r="F82" i="36"/>
  <c r="F59" i="36"/>
  <c r="F38" i="36"/>
  <c r="F24" i="36"/>
  <c r="F70" i="36"/>
  <c r="F64" i="36"/>
  <c r="F43" i="36"/>
  <c r="F20" i="36"/>
  <c r="F77" i="36"/>
  <c r="F65" i="36"/>
  <c r="F26" i="36"/>
  <c r="F30" i="36"/>
  <c r="F63" i="36"/>
  <c r="F52" i="36"/>
  <c r="F87" i="36"/>
  <c r="D19" i="13" l="1"/>
  <c r="B19" i="13" s="1"/>
  <c r="H18" i="13"/>
  <c r="I18" i="13" s="1"/>
  <c r="J96" i="31"/>
  <c r="N7" i="75"/>
  <c r="O87" i="31"/>
  <c r="N7" i="77"/>
  <c r="N7" i="23"/>
  <c r="J96" i="45"/>
  <c r="N7" i="5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O87" i="85"/>
  <c r="G88" i="36"/>
  <c r="G61" i="36"/>
  <c r="G20" i="36"/>
  <c r="O87" i="76"/>
  <c r="I18" i="25"/>
  <c r="E19" i="25"/>
  <c r="F19" i="25" s="1"/>
  <c r="H19" i="25" s="1"/>
  <c r="O87" i="59"/>
  <c r="E19" i="13"/>
  <c r="F19" i="13" s="1"/>
  <c r="D20" i="13" s="1"/>
  <c r="B20" i="13" s="1"/>
  <c r="N7" i="43"/>
  <c r="N7" i="98"/>
  <c r="B20" i="98"/>
  <c r="E20" i="97"/>
  <c r="F20" i="97" s="1"/>
  <c r="B20" i="97"/>
  <c r="E20" i="99"/>
  <c r="F20" i="99" s="1"/>
  <c r="B20" i="99"/>
  <c r="E20" i="98"/>
  <c r="F20" i="98" s="1"/>
  <c r="J96" i="65"/>
  <c r="E22" i="90"/>
  <c r="F22" i="90" s="1"/>
  <c r="H22" i="90" s="1"/>
  <c r="N7" i="84"/>
  <c r="O87" i="64"/>
  <c r="O87" i="60"/>
  <c r="B30" i="31"/>
  <c r="N7" i="21"/>
  <c r="G30" i="36"/>
  <c r="B100" i="99"/>
  <c r="L99" i="99"/>
  <c r="M99" i="99" s="1"/>
  <c r="B100" i="97"/>
  <c r="J96" i="54"/>
  <c r="L99" i="98"/>
  <c r="M99" i="98" s="1"/>
  <c r="B100" i="98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B110" i="30"/>
  <c r="J96" i="42"/>
  <c r="N7" i="53"/>
  <c r="N7" i="99"/>
  <c r="N7" i="97"/>
  <c r="N7" i="3"/>
  <c r="O87" i="33"/>
  <c r="N7" i="64"/>
  <c r="I29" i="31"/>
  <c r="I20" i="86"/>
  <c r="I20" i="88"/>
  <c r="N7" i="76"/>
  <c r="G87" i="36"/>
  <c r="N7" i="86"/>
  <c r="G77" i="36"/>
  <c r="G74" i="36"/>
  <c r="N7" i="81"/>
  <c r="N7" i="79"/>
  <c r="O87" i="67"/>
  <c r="I23" i="67"/>
  <c r="N7" i="32"/>
  <c r="N7" i="19"/>
  <c r="I28" i="18"/>
  <c r="O87" i="66"/>
  <c r="O87" i="65"/>
  <c r="B100" i="95"/>
  <c r="G43" i="36"/>
  <c r="G26" i="36"/>
  <c r="G59" i="36"/>
  <c r="G47" i="36"/>
  <c r="G36" i="36"/>
  <c r="G82" i="36"/>
  <c r="G58" i="36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N7" i="88"/>
  <c r="J96" i="41"/>
  <c r="J96" i="30"/>
  <c r="N7" i="68"/>
  <c r="C99" i="25"/>
  <c r="D99" i="25" s="1"/>
  <c r="N7" i="94"/>
  <c r="N7" i="4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N7" i="80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N7" i="29"/>
  <c r="N7" i="54"/>
  <c r="N7" i="93"/>
  <c r="N7" i="91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N7" i="58"/>
  <c r="N7" i="65"/>
  <c r="E106" i="35"/>
  <c r="F106" i="35" s="1"/>
  <c r="G106" i="35" s="1"/>
  <c r="B106" i="35"/>
  <c r="H104" i="35"/>
  <c r="J104" i="35" s="1"/>
  <c r="B100" i="96"/>
  <c r="I21" i="78"/>
  <c r="G63" i="36"/>
  <c r="I28" i="71"/>
  <c r="B24" i="67"/>
  <c r="G44" i="36"/>
  <c r="B25" i="46"/>
  <c r="I24" i="46"/>
  <c r="B29" i="24"/>
  <c r="I27" i="19"/>
  <c r="G33" i="36"/>
  <c r="O87" i="39"/>
  <c r="I21" i="76"/>
  <c r="I21" i="80"/>
  <c r="D99" i="26"/>
  <c r="E23" i="82"/>
  <c r="D23" i="82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I18" i="26"/>
  <c r="B19" i="93"/>
  <c r="D99" i="33"/>
  <c r="B21" i="91"/>
  <c r="B24" i="66"/>
  <c r="I23" i="61"/>
  <c r="I20" i="85"/>
  <c r="B21" i="84"/>
  <c r="D27" i="58"/>
  <c r="E27" i="58"/>
  <c r="B25" i="53"/>
  <c r="I27" i="17"/>
  <c r="I27" i="21"/>
  <c r="I20" i="81"/>
  <c r="I18" i="95"/>
  <c r="I20" i="91"/>
  <c r="I22" i="75"/>
  <c r="B27" i="42"/>
  <c r="B30" i="23"/>
  <c r="I20" i="84"/>
  <c r="B22" i="90"/>
  <c r="I22" i="68"/>
  <c r="I27" i="41"/>
  <c r="I24" i="72"/>
  <c r="I23" i="65"/>
  <c r="D27" i="55"/>
  <c r="E27" i="55"/>
  <c r="G38" i="36"/>
  <c r="G52" i="36"/>
  <c r="G64" i="36"/>
  <c r="I24" i="57"/>
  <c r="B28" i="22"/>
  <c r="B21" i="81"/>
  <c r="B19" i="95"/>
  <c r="B30" i="27"/>
  <c r="N6" i="44"/>
  <c r="N7" i="44" s="1"/>
  <c r="I26" i="44"/>
  <c r="N7" i="74"/>
  <c r="I26" i="39"/>
  <c r="B22" i="76"/>
  <c r="B19" i="96"/>
  <c r="N6" i="27"/>
  <c r="N7" i="27" s="1"/>
  <c r="I29" i="27"/>
  <c r="B27" i="44"/>
  <c r="B25" i="72"/>
  <c r="I24" i="54"/>
  <c r="B27" i="39"/>
  <c r="B24" i="61"/>
  <c r="B21" i="85"/>
  <c r="G70" i="36"/>
  <c r="G65" i="36"/>
  <c r="G84" i="36"/>
  <c r="G62" i="36"/>
  <c r="I26" i="73"/>
  <c r="I29" i="29"/>
  <c r="O87" i="79"/>
  <c r="D20" i="33"/>
  <c r="H19" i="33"/>
  <c r="G19" i="33"/>
  <c r="B27" i="73"/>
  <c r="I27" i="73"/>
  <c r="B22" i="79"/>
  <c r="N6" i="63"/>
  <c r="N7" i="63" s="1"/>
  <c r="I23" i="63"/>
  <c r="I29" i="71"/>
  <c r="C37" i="17"/>
  <c r="B28" i="17"/>
  <c r="N5" i="56"/>
  <c r="N7" i="56" s="1"/>
  <c r="B20" i="89"/>
  <c r="D31" i="31"/>
  <c r="B30" i="70"/>
  <c r="B25" i="54"/>
  <c r="D22" i="88"/>
  <c r="B24" i="63"/>
  <c r="I26" i="43"/>
  <c r="B28" i="21"/>
  <c r="I26" i="74"/>
  <c r="B30" i="29"/>
  <c r="B20" i="92"/>
  <c r="I29" i="70"/>
  <c r="B22" i="78"/>
  <c r="E19" i="26"/>
  <c r="F19" i="26" s="1"/>
  <c r="H19" i="26" s="1"/>
  <c r="B19" i="26"/>
  <c r="B29" i="32"/>
  <c r="B28" i="3"/>
  <c r="B23" i="68"/>
  <c r="N5" i="30"/>
  <c r="N7" i="30" s="1"/>
  <c r="O87" i="22"/>
  <c r="I31" i="28"/>
  <c r="B22" i="77"/>
  <c r="B28" i="19"/>
  <c r="I19" i="92"/>
  <c r="I19" i="89"/>
  <c r="I26" i="45"/>
  <c r="I21" i="79"/>
  <c r="B27" i="43"/>
  <c r="I27" i="3"/>
  <c r="B25" i="57"/>
  <c r="N5" i="60"/>
  <c r="N7" i="60" s="1"/>
  <c r="B28" i="41"/>
  <c r="O87" i="62"/>
  <c r="O87" i="29"/>
  <c r="O87" i="77"/>
  <c r="O87" i="84"/>
  <c r="O87" i="24"/>
  <c r="G24" i="36"/>
  <c r="F53" i="1"/>
  <c r="E30" i="1"/>
  <c r="E33" i="1" s="1"/>
  <c r="B24" i="59"/>
  <c r="B29" i="18"/>
  <c r="B106" i="57"/>
  <c r="N7" i="42"/>
  <c r="N7" i="87"/>
  <c r="N6" i="59"/>
  <c r="I23" i="59"/>
  <c r="I22" i="35"/>
  <c r="B110" i="71"/>
  <c r="B109" i="18"/>
  <c r="N5" i="59"/>
  <c r="E24" i="35"/>
  <c r="F24" i="35" s="1"/>
  <c r="H23" i="35"/>
  <c r="G23" i="35"/>
  <c r="B24" i="35"/>
  <c r="E104" i="34"/>
  <c r="J102" i="35"/>
  <c r="J101" i="35"/>
  <c r="F53" i="2"/>
  <c r="E30" i="2"/>
  <c r="E33" i="2" s="1"/>
  <c r="H105" i="35"/>
  <c r="I105" i="35"/>
  <c r="G99" i="13"/>
  <c r="D100" i="13"/>
  <c r="E100" i="13" s="1"/>
  <c r="F85" i="36"/>
  <c r="F32" i="36"/>
  <c r="F45" i="36"/>
  <c r="F73" i="36"/>
  <c r="F69" i="36"/>
  <c r="F76" i="36"/>
  <c r="F68" i="36"/>
  <c r="F31" i="36"/>
  <c r="F39" i="36"/>
  <c r="F89" i="36"/>
  <c r="F21" i="36"/>
  <c r="F49" i="36"/>
  <c r="F67" i="36"/>
  <c r="F48" i="36"/>
  <c r="F29" i="36"/>
  <c r="F66" i="36"/>
  <c r="F56" i="36"/>
  <c r="F71" i="36"/>
  <c r="F91" i="36"/>
  <c r="F72" i="36"/>
  <c r="F83" i="36"/>
  <c r="F90" i="36"/>
  <c r="F79" i="36"/>
  <c r="F50" i="36"/>
  <c r="F57" i="36"/>
  <c r="F60" i="36"/>
  <c r="F42" i="36"/>
  <c r="F55" i="36"/>
  <c r="F18" i="36"/>
  <c r="F86" i="36"/>
  <c r="F25" i="36"/>
  <c r="F46" i="36"/>
  <c r="F41" i="36"/>
  <c r="F34" i="36"/>
  <c r="F40" i="36"/>
  <c r="F53" i="36"/>
  <c r="F23" i="36"/>
  <c r="F80" i="36"/>
  <c r="F78" i="36"/>
  <c r="G67" i="36" l="1"/>
  <c r="G25" i="36"/>
  <c r="G69" i="36"/>
  <c r="G49" i="36"/>
  <c r="E20" i="13"/>
  <c r="F20" i="13" s="1"/>
  <c r="G19" i="25"/>
  <c r="I19" i="25" s="1"/>
  <c r="D20" i="25"/>
  <c r="H19" i="13"/>
  <c r="G90" i="36"/>
  <c r="G41" i="36"/>
  <c r="I30" i="31"/>
  <c r="E31" i="31"/>
  <c r="F31" i="31" s="1"/>
  <c r="H31" i="31" s="1"/>
  <c r="G19" i="13"/>
  <c r="D21" i="98"/>
  <c r="E21" i="98"/>
  <c r="G20" i="98"/>
  <c r="H20" i="98"/>
  <c r="D21" i="97"/>
  <c r="G20" i="97"/>
  <c r="H20" i="97"/>
  <c r="D21" i="99"/>
  <c r="G20" i="99"/>
  <c r="E21" i="99"/>
  <c r="H20" i="99"/>
  <c r="I19" i="97"/>
  <c r="I19" i="98"/>
  <c r="I19" i="99"/>
  <c r="I21" i="88"/>
  <c r="E22" i="88"/>
  <c r="F22" i="88" s="1"/>
  <c r="G22" i="88" s="1"/>
  <c r="G76" i="36"/>
  <c r="I24" i="66"/>
  <c r="G23" i="36"/>
  <c r="E101" i="98"/>
  <c r="G91" i="36"/>
  <c r="G45" i="36"/>
  <c r="G89" i="36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N99" i="99"/>
  <c r="O99" i="99" s="1"/>
  <c r="P99" i="99" s="1"/>
  <c r="G99" i="33"/>
  <c r="H99" i="33" s="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G18" i="36"/>
  <c r="B107" i="35"/>
  <c r="G56" i="36"/>
  <c r="E37" i="1"/>
  <c r="F54" i="1" s="1"/>
  <c r="F55" i="1" s="1"/>
  <c r="G68" i="36"/>
  <c r="I21" i="86"/>
  <c r="G78" i="36"/>
  <c r="G73" i="36"/>
  <c r="G71" i="36"/>
  <c r="G34" i="36"/>
  <c r="G21" i="36"/>
  <c r="I28" i="3"/>
  <c r="D100" i="33"/>
  <c r="E100" i="33" s="1"/>
  <c r="E107" i="35"/>
  <c r="F107" i="35" s="1"/>
  <c r="G107" i="35" s="1"/>
  <c r="G31" i="36"/>
  <c r="G72" i="36"/>
  <c r="G60" i="36"/>
  <c r="G57" i="36"/>
  <c r="G83" i="36"/>
  <c r="G50" i="36"/>
  <c r="G85" i="36"/>
  <c r="G39" i="36"/>
  <c r="G46" i="36"/>
  <c r="G86" i="36"/>
  <c r="G80" i="36"/>
  <c r="G99" i="26"/>
  <c r="I99" i="26" s="1"/>
  <c r="D99" i="27"/>
  <c r="E100" i="26"/>
  <c r="F100" i="26" s="1"/>
  <c r="D101" i="26" s="1"/>
  <c r="B101" i="26" s="1"/>
  <c r="J99" i="96"/>
  <c r="I19" i="94"/>
  <c r="I21" i="90"/>
  <c r="E25" i="67"/>
  <c r="D25" i="67"/>
  <c r="I24" i="67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F23" i="82"/>
  <c r="F27" i="55"/>
  <c r="H27" i="55" s="1"/>
  <c r="B27" i="55"/>
  <c r="B100" i="93"/>
  <c r="I27" i="43"/>
  <c r="I30" i="69"/>
  <c r="I26" i="58"/>
  <c r="E22" i="91"/>
  <c r="D22" i="91"/>
  <c r="B24" i="65"/>
  <c r="I30" i="29"/>
  <c r="E31" i="23"/>
  <c r="D31" i="23"/>
  <c r="I30" i="23"/>
  <c r="I27" i="42"/>
  <c r="D25" i="66"/>
  <c r="E25" i="66"/>
  <c r="I29" i="34"/>
  <c r="I22" i="77"/>
  <c r="G22" i="90"/>
  <c r="I22" i="90" s="1"/>
  <c r="D23" i="90"/>
  <c r="E23" i="90"/>
  <c r="B23" i="75"/>
  <c r="B27" i="58"/>
  <c r="F27" i="58"/>
  <c r="G27" i="58" s="1"/>
  <c r="I21" i="91"/>
  <c r="G29" i="36"/>
  <c r="G42" i="36"/>
  <c r="G66" i="36"/>
  <c r="I24" i="56"/>
  <c r="I24" i="61"/>
  <c r="I19" i="95"/>
  <c r="I27" i="39"/>
  <c r="I27" i="44"/>
  <c r="I28" i="22"/>
  <c r="I25" i="72"/>
  <c r="I19" i="96"/>
  <c r="G53" i="36"/>
  <c r="G55" i="36"/>
  <c r="G32" i="36"/>
  <c r="G48" i="36"/>
  <c r="N7" i="59"/>
  <c r="I23" i="60"/>
  <c r="B30" i="71"/>
  <c r="B21" i="83"/>
  <c r="I28" i="41"/>
  <c r="I24" i="64"/>
  <c r="I28" i="19"/>
  <c r="B32" i="28"/>
  <c r="B30" i="30"/>
  <c r="B31" i="31"/>
  <c r="I20" i="89"/>
  <c r="B31" i="69"/>
  <c r="I23" i="68"/>
  <c r="D20" i="26"/>
  <c r="E20" i="26" s="1"/>
  <c r="B27" i="74"/>
  <c r="B27" i="45"/>
  <c r="I20" i="83"/>
  <c r="B25" i="64"/>
  <c r="D29" i="41"/>
  <c r="E29" i="41"/>
  <c r="I29" i="32"/>
  <c r="E20" i="33"/>
  <c r="F20" i="33" s="1"/>
  <c r="H20" i="33" s="1"/>
  <c r="B20" i="33"/>
  <c r="B24" i="60"/>
  <c r="I25" i="57"/>
  <c r="B30" i="34"/>
  <c r="I29" i="30"/>
  <c r="G19" i="26"/>
  <c r="I19" i="26" s="1"/>
  <c r="I22" i="78"/>
  <c r="I20" i="92"/>
  <c r="B22" i="88"/>
  <c r="I25" i="54"/>
  <c r="I30" i="70"/>
  <c r="B25" i="56"/>
  <c r="I28" i="17"/>
  <c r="I22" i="79"/>
  <c r="I19" i="33"/>
  <c r="B100" i="94"/>
  <c r="J105" i="57"/>
  <c r="J105" i="56"/>
  <c r="B105" i="59"/>
  <c r="E37" i="2"/>
  <c r="F54" i="2" s="1"/>
  <c r="F55" i="2" s="1"/>
  <c r="B107" i="56"/>
  <c r="G40" i="36"/>
  <c r="G79" i="36"/>
  <c r="I23" i="62"/>
  <c r="N6" i="62"/>
  <c r="B25" i="35"/>
  <c r="G24" i="35"/>
  <c r="H24" i="35"/>
  <c r="E25" i="35"/>
  <c r="F25" i="35" s="1"/>
  <c r="I20" i="87"/>
  <c r="B21" i="87"/>
  <c r="E30" i="18"/>
  <c r="D30" i="18"/>
  <c r="B24" i="62"/>
  <c r="N5" i="20"/>
  <c r="B110" i="23"/>
  <c r="N6" i="20"/>
  <c r="I27" i="20"/>
  <c r="N5" i="62"/>
  <c r="B28" i="20"/>
  <c r="B109" i="22"/>
  <c r="B102" i="81"/>
  <c r="B101" i="89"/>
  <c r="F104" i="34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F100" i="13"/>
  <c r="B100" i="13"/>
  <c r="J105" i="35"/>
  <c r="B102" i="80"/>
  <c r="I99" i="13"/>
  <c r="H99" i="13"/>
  <c r="B103" i="75"/>
  <c r="B102" i="83"/>
  <c r="B108" i="42"/>
  <c r="B103" i="77"/>
  <c r="B110" i="24"/>
  <c r="B106" i="54"/>
  <c r="B109" i="21"/>
  <c r="F51" i="36"/>
  <c r="H99" i="26" l="1"/>
  <c r="M99" i="26" s="1"/>
  <c r="I19" i="13"/>
  <c r="B20" i="25"/>
  <c r="E20" i="25"/>
  <c r="F20" i="25" s="1"/>
  <c r="I20" i="98"/>
  <c r="I20" i="99"/>
  <c r="I20" i="97"/>
  <c r="F21" i="99"/>
  <c r="B21" i="99"/>
  <c r="E21" i="97"/>
  <c r="F21" i="97" s="1"/>
  <c r="B21" i="97"/>
  <c r="F21" i="98"/>
  <c r="G21" i="98" s="1"/>
  <c r="B21" i="98"/>
  <c r="G99" i="25"/>
  <c r="I99" i="25" s="1"/>
  <c r="D101" i="97"/>
  <c r="E101" i="97" s="1"/>
  <c r="D101" i="98"/>
  <c r="B101" i="98" s="1"/>
  <c r="I99" i="33"/>
  <c r="J99" i="33" s="1"/>
  <c r="J99" i="98"/>
  <c r="N99" i="98"/>
  <c r="O99" i="98" s="1"/>
  <c r="P99" i="98" s="1"/>
  <c r="B100" i="33"/>
  <c r="E101" i="99"/>
  <c r="D101" i="99"/>
  <c r="J99" i="99"/>
  <c r="E100" i="25"/>
  <c r="F100" i="25" s="1"/>
  <c r="D101" i="25" s="1"/>
  <c r="E101" i="25" s="1"/>
  <c r="B108" i="35"/>
  <c r="E108" i="35"/>
  <c r="F108" i="35" s="1"/>
  <c r="B109" i="35" s="1"/>
  <c r="N100" i="96"/>
  <c r="O100" i="96" s="1"/>
  <c r="F76" i="1"/>
  <c r="F77" i="1" s="1"/>
  <c r="F62" i="1"/>
  <c r="F65" i="1" s="1"/>
  <c r="F67" i="1" s="1"/>
  <c r="F69" i="1" s="1"/>
  <c r="I20" i="94"/>
  <c r="I21" i="85"/>
  <c r="I28" i="21"/>
  <c r="B101" i="95"/>
  <c r="L100" i="95"/>
  <c r="M100" i="95" s="1"/>
  <c r="J99" i="95"/>
  <c r="F100" i="33"/>
  <c r="G100" i="33" s="1"/>
  <c r="G100" i="26"/>
  <c r="H100" i="26" s="1"/>
  <c r="E101" i="26"/>
  <c r="F101" i="26" s="1"/>
  <c r="G101" i="26" s="1"/>
  <c r="I101" i="26" s="1"/>
  <c r="J109" i="71"/>
  <c r="B111" i="71"/>
  <c r="B110" i="18"/>
  <c r="K95" i="85"/>
  <c r="J99" i="93"/>
  <c r="I23" i="75"/>
  <c r="B25" i="67"/>
  <c r="F25" i="67"/>
  <c r="B26" i="46"/>
  <c r="I30" i="27"/>
  <c r="B30" i="24"/>
  <c r="D23" i="86"/>
  <c r="E23" i="86"/>
  <c r="D23" i="80"/>
  <c r="E23" i="80"/>
  <c r="H23" i="82"/>
  <c r="G23" i="82"/>
  <c r="E24" i="82"/>
  <c r="D24" i="82"/>
  <c r="B20" i="93"/>
  <c r="J99" i="26"/>
  <c r="O99" i="26"/>
  <c r="B21" i="94"/>
  <c r="F23" i="90"/>
  <c r="G23" i="90" s="1"/>
  <c r="B23" i="90"/>
  <c r="F31" i="23"/>
  <c r="B31" i="23"/>
  <c r="B28" i="42"/>
  <c r="D25" i="65"/>
  <c r="E25" i="65"/>
  <c r="E28" i="55"/>
  <c r="D28" i="55"/>
  <c r="G20" i="33"/>
  <c r="I20" i="33" s="1"/>
  <c r="H27" i="58"/>
  <c r="I27" i="58" s="1"/>
  <c r="E28" i="58"/>
  <c r="D28" i="58"/>
  <c r="B25" i="66"/>
  <c r="F25" i="66"/>
  <c r="H25" i="66" s="1"/>
  <c r="G27" i="55"/>
  <c r="I27" i="55" s="1"/>
  <c r="B22" i="84"/>
  <c r="D24" i="75"/>
  <c r="E24" i="75"/>
  <c r="I24" i="65"/>
  <c r="F22" i="91"/>
  <c r="G22" i="91" s="1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G51" i="36"/>
  <c r="I24" i="35"/>
  <c r="N7" i="20"/>
  <c r="B26" i="57"/>
  <c r="B31" i="70"/>
  <c r="B28" i="43"/>
  <c r="D26" i="64"/>
  <c r="E26" i="64"/>
  <c r="D28" i="45"/>
  <c r="E28" i="45"/>
  <c r="B21" i="92"/>
  <c r="B20" i="26"/>
  <c r="F20" i="26"/>
  <c r="H20" i="26" s="1"/>
  <c r="E32" i="31"/>
  <c r="D32" i="31"/>
  <c r="I32" i="28"/>
  <c r="E33" i="28"/>
  <c r="D33" i="28"/>
  <c r="B29" i="19"/>
  <c r="B23" i="79"/>
  <c r="I30" i="71"/>
  <c r="B29" i="21"/>
  <c r="I21" i="87"/>
  <c r="B28" i="73"/>
  <c r="B21" i="89"/>
  <c r="B30" i="32"/>
  <c r="B26" i="54"/>
  <c r="B23" i="78"/>
  <c r="B23" i="77"/>
  <c r="B25" i="63"/>
  <c r="B24" i="68"/>
  <c r="D32" i="69"/>
  <c r="E32" i="69"/>
  <c r="D31" i="71"/>
  <c r="E31" i="71"/>
  <c r="C38" i="17"/>
  <c r="B29" i="17"/>
  <c r="I25" i="56"/>
  <c r="H22" i="88"/>
  <c r="I22" i="88" s="1"/>
  <c r="D23" i="88"/>
  <c r="E23" i="88"/>
  <c r="B31" i="29"/>
  <c r="I30" i="34"/>
  <c r="E31" i="34"/>
  <c r="D31" i="34"/>
  <c r="I24" i="60"/>
  <c r="D21" i="33"/>
  <c r="E21" i="33" s="1"/>
  <c r="F21" i="33" s="1"/>
  <c r="F29" i="41"/>
  <c r="H29" i="41" s="1"/>
  <c r="B29" i="41"/>
  <c r="B29" i="3"/>
  <c r="G31" i="31"/>
  <c r="I31" i="31" s="1"/>
  <c r="I24" i="63"/>
  <c r="I30" i="30"/>
  <c r="J99" i="94"/>
  <c r="B111" i="23"/>
  <c r="E108" i="56"/>
  <c r="B101" i="93"/>
  <c r="J108" i="18"/>
  <c r="J104" i="59"/>
  <c r="F70" i="1"/>
  <c r="F71" i="1" s="1"/>
  <c r="F56" i="1" s="1"/>
  <c r="F57" i="1" s="1"/>
  <c r="F59" i="1" s="1"/>
  <c r="F79" i="1" s="1"/>
  <c r="F80" i="1" s="1"/>
  <c r="F82" i="1" s="1"/>
  <c r="I24" i="59"/>
  <c r="N7" i="62"/>
  <c r="I29" i="18"/>
  <c r="E26" i="35"/>
  <c r="F26" i="35" s="1"/>
  <c r="H25" i="35"/>
  <c r="B26" i="35"/>
  <c r="G25" i="35"/>
  <c r="E22" i="87"/>
  <c r="D22" i="87"/>
  <c r="D21" i="13"/>
  <c r="E21" i="13" s="1"/>
  <c r="G20" i="13"/>
  <c r="H20" i="13"/>
  <c r="I24" i="62"/>
  <c r="B30" i="18"/>
  <c r="F30" i="18"/>
  <c r="H30" i="18" s="1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05" i="34"/>
  <c r="G104" i="34"/>
  <c r="B111" i="69"/>
  <c r="B106" i="59"/>
  <c r="F62" i="2"/>
  <c r="F65" i="2" s="1"/>
  <c r="F67" i="2" s="1"/>
  <c r="F69" i="2" s="1"/>
  <c r="B107" i="57"/>
  <c r="J108" i="21"/>
  <c r="G100" i="13"/>
  <c r="D101" i="13"/>
  <c r="E101" i="13" s="1"/>
  <c r="B101" i="96"/>
  <c r="J99" i="13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F22" i="36"/>
  <c r="F54" i="36"/>
  <c r="P99" i="26" l="1"/>
  <c r="H20" i="25"/>
  <c r="D21" i="25"/>
  <c r="G20" i="25"/>
  <c r="I20" i="25" s="1"/>
  <c r="B101" i="25"/>
  <c r="H99" i="25"/>
  <c r="D22" i="97"/>
  <c r="G21" i="97"/>
  <c r="E22" i="97"/>
  <c r="D22" i="99"/>
  <c r="E22" i="99"/>
  <c r="D22" i="98"/>
  <c r="E22" i="98"/>
  <c r="H21" i="99"/>
  <c r="H21" i="98"/>
  <c r="H21" i="97"/>
  <c r="G21" i="99"/>
  <c r="F101" i="98"/>
  <c r="D102" i="98" s="1"/>
  <c r="F101" i="97"/>
  <c r="D102" i="97" s="1"/>
  <c r="B101" i="97"/>
  <c r="D101" i="33"/>
  <c r="B101" i="33" s="1"/>
  <c r="G100" i="25"/>
  <c r="H100" i="25" s="1"/>
  <c r="F101" i="99"/>
  <c r="B101" i="99"/>
  <c r="L100" i="96"/>
  <c r="M100" i="96" s="1"/>
  <c r="P100" i="96" s="1"/>
  <c r="E109" i="35"/>
  <c r="F109" i="35" s="1"/>
  <c r="G109" i="35" s="1"/>
  <c r="F101" i="25"/>
  <c r="G101" i="25" s="1"/>
  <c r="H101" i="25" s="1"/>
  <c r="G108" i="35"/>
  <c r="H108" i="35" s="1"/>
  <c r="I100" i="26"/>
  <c r="J100" i="26" s="1"/>
  <c r="B105" i="65"/>
  <c r="N100" i="95"/>
  <c r="O100" i="95" s="1"/>
  <c r="P100" i="95" s="1"/>
  <c r="I20" i="93"/>
  <c r="I26" i="46"/>
  <c r="I29" i="22"/>
  <c r="G101" i="98"/>
  <c r="E102" i="98"/>
  <c r="J100" i="98"/>
  <c r="H101" i="26"/>
  <c r="J101" i="26" s="1"/>
  <c r="B103" i="81"/>
  <c r="J99" i="25"/>
  <c r="J100" i="97"/>
  <c r="J106" i="56"/>
  <c r="D102" i="95"/>
  <c r="D102" i="26"/>
  <c r="D112" i="71"/>
  <c r="D108" i="56"/>
  <c r="B108" i="56" s="1"/>
  <c r="E112" i="23"/>
  <c r="I22" i="86"/>
  <c r="I24" i="68"/>
  <c r="H25" i="67"/>
  <c r="D26" i="67"/>
  <c r="E26" i="67"/>
  <c r="G25" i="67"/>
  <c r="I26" i="53"/>
  <c r="D27" i="46"/>
  <c r="E27" i="46"/>
  <c r="I30" i="24"/>
  <c r="D31" i="24"/>
  <c r="E31" i="24"/>
  <c r="I22" i="80"/>
  <c r="F24" i="82"/>
  <c r="G24" i="82" s="1"/>
  <c r="B24" i="82"/>
  <c r="I23" i="79"/>
  <c r="H23" i="90"/>
  <c r="I23" i="90" s="1"/>
  <c r="F23" i="80"/>
  <c r="H23" i="80" s="1"/>
  <c r="B23" i="80"/>
  <c r="I21" i="94"/>
  <c r="D22" i="94"/>
  <c r="E22" i="94"/>
  <c r="E21" i="93"/>
  <c r="D21" i="93"/>
  <c r="F23" i="86"/>
  <c r="B23" i="86"/>
  <c r="I23" i="82"/>
  <c r="G20" i="26"/>
  <c r="D23" i="91"/>
  <c r="E23" i="91"/>
  <c r="E23" i="84"/>
  <c r="D23" i="84"/>
  <c r="E26" i="66"/>
  <c r="D26" i="66"/>
  <c r="B28" i="58"/>
  <c r="F28" i="58"/>
  <c r="F24" i="75"/>
  <c r="H24" i="75" s="1"/>
  <c r="B24" i="75"/>
  <c r="F25" i="65"/>
  <c r="G25" i="65" s="1"/>
  <c r="B25" i="65"/>
  <c r="D27" i="53"/>
  <c r="E27" i="53"/>
  <c r="H22" i="91"/>
  <c r="I22" i="91" s="1"/>
  <c r="G25" i="66"/>
  <c r="I25" i="66" s="1"/>
  <c r="F28" i="55"/>
  <c r="G28" i="55" s="1"/>
  <c r="B28" i="55"/>
  <c r="I28" i="42"/>
  <c r="D29" i="42"/>
  <c r="E29" i="42"/>
  <c r="G31" i="23"/>
  <c r="D32" i="23"/>
  <c r="E32" i="23"/>
  <c r="H31" i="23"/>
  <c r="D24" i="90"/>
  <c r="E24" i="90"/>
  <c r="D27" i="72"/>
  <c r="E27" i="72"/>
  <c r="I28" i="39"/>
  <c r="D30" i="22"/>
  <c r="E30" i="22"/>
  <c r="D24" i="76"/>
  <c r="E24" i="76"/>
  <c r="I28" i="44"/>
  <c r="I20" i="95"/>
  <c r="D21" i="95"/>
  <c r="E21" i="95"/>
  <c r="I25" i="61"/>
  <c r="D26" i="61"/>
  <c r="E26" i="61"/>
  <c r="D23" i="85"/>
  <c r="E23" i="85"/>
  <c r="I20" i="26"/>
  <c r="E32" i="27"/>
  <c r="D32" i="27"/>
  <c r="I22" i="81"/>
  <c r="E23" i="81"/>
  <c r="D23" i="81"/>
  <c r="I20" i="96"/>
  <c r="D21" i="96"/>
  <c r="E21" i="96"/>
  <c r="I31" i="29"/>
  <c r="E29" i="44"/>
  <c r="D29" i="44"/>
  <c r="D29" i="39"/>
  <c r="E29" i="39"/>
  <c r="I22" i="85"/>
  <c r="G22" i="36"/>
  <c r="I25" i="64"/>
  <c r="I25" i="35"/>
  <c r="B31" i="34"/>
  <c r="F31" i="34"/>
  <c r="H31" i="34" s="1"/>
  <c r="B31" i="30"/>
  <c r="B22" i="83"/>
  <c r="I31" i="69"/>
  <c r="E30" i="3"/>
  <c r="D30" i="3"/>
  <c r="G29" i="41"/>
  <c r="I29" i="41" s="1"/>
  <c r="E30" i="41"/>
  <c r="D30" i="41"/>
  <c r="E26" i="63"/>
  <c r="D26" i="63"/>
  <c r="D24" i="77"/>
  <c r="E24" i="77"/>
  <c r="I21" i="89"/>
  <c r="D22" i="89"/>
  <c r="E22" i="89"/>
  <c r="F32" i="31"/>
  <c r="H32" i="31" s="1"/>
  <c r="B32" i="31"/>
  <c r="E32" i="70"/>
  <c r="D32" i="70"/>
  <c r="B31" i="71"/>
  <c r="F31" i="71"/>
  <c r="G31" i="71" s="1"/>
  <c r="B25" i="60"/>
  <c r="D29" i="43"/>
  <c r="E29" i="43"/>
  <c r="I25" i="59"/>
  <c r="D22" i="33"/>
  <c r="I29" i="17"/>
  <c r="E30" i="17"/>
  <c r="D30" i="17"/>
  <c r="I23" i="78"/>
  <c r="E24" i="78"/>
  <c r="D24" i="78"/>
  <c r="E27" i="54"/>
  <c r="D27" i="54"/>
  <c r="E31" i="32"/>
  <c r="D31" i="32"/>
  <c r="I29" i="21"/>
  <c r="D30" i="21"/>
  <c r="E30" i="21"/>
  <c r="B28" i="45"/>
  <c r="F28" i="45"/>
  <c r="G28" i="45" s="1"/>
  <c r="I31" i="70"/>
  <c r="F23" i="88"/>
  <c r="G23" i="88" s="1"/>
  <c r="B23" i="88"/>
  <c r="B28" i="74"/>
  <c r="B26" i="56"/>
  <c r="B33" i="28"/>
  <c r="F33" i="28"/>
  <c r="B26" i="64"/>
  <c r="D27" i="57"/>
  <c r="E27" i="57"/>
  <c r="I29" i="3"/>
  <c r="B21" i="33"/>
  <c r="H21" i="33"/>
  <c r="G21" i="33"/>
  <c r="D32" i="29"/>
  <c r="E32" i="29"/>
  <c r="B32" i="69"/>
  <c r="F32" i="69"/>
  <c r="G32" i="69" s="1"/>
  <c r="E25" i="68"/>
  <c r="D25" i="68"/>
  <c r="I23" i="77"/>
  <c r="I26" i="54"/>
  <c r="I30" i="32"/>
  <c r="E29" i="73"/>
  <c r="D29" i="73"/>
  <c r="D24" i="79"/>
  <c r="E24" i="79"/>
  <c r="I29" i="19"/>
  <c r="D30" i="19"/>
  <c r="E30" i="19"/>
  <c r="D21" i="26"/>
  <c r="E21" i="26" s="1"/>
  <c r="F21" i="26" s="1"/>
  <c r="I21" i="92"/>
  <c r="E22" i="92"/>
  <c r="D22" i="92"/>
  <c r="I27" i="45"/>
  <c r="F26" i="64"/>
  <c r="I26" i="57"/>
  <c r="L100" i="94"/>
  <c r="M100" i="94" s="1"/>
  <c r="N100" i="94"/>
  <c r="O100" i="94" s="1"/>
  <c r="B101" i="94"/>
  <c r="B109" i="41"/>
  <c r="J105" i="59"/>
  <c r="D102" i="93"/>
  <c r="J107" i="35"/>
  <c r="B109" i="73"/>
  <c r="G54" i="36"/>
  <c r="E31" i="18"/>
  <c r="D31" i="18"/>
  <c r="B21" i="13"/>
  <c r="F21" i="13"/>
  <c r="H21" i="13" s="1"/>
  <c r="B25" i="62"/>
  <c r="B27" i="35"/>
  <c r="H26" i="35"/>
  <c r="E27" i="35"/>
  <c r="F27" i="35" s="1"/>
  <c r="G26" i="35"/>
  <c r="B29" i="20"/>
  <c r="J110" i="23"/>
  <c r="I20" i="13"/>
  <c r="D26" i="59"/>
  <c r="E26" i="59"/>
  <c r="G30" i="18"/>
  <c r="I30" i="18" s="1"/>
  <c r="F22" i="87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I104" i="34"/>
  <c r="H104" i="34"/>
  <c r="L104" i="34" s="1"/>
  <c r="M104" i="34" s="1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D107" i="59"/>
  <c r="E107" i="59"/>
  <c r="F70" i="2"/>
  <c r="F71" i="2" s="1"/>
  <c r="F56" i="2" s="1"/>
  <c r="F57" i="2" s="1"/>
  <c r="D108" i="57"/>
  <c r="E108" i="57"/>
  <c r="D102" i="96"/>
  <c r="E102" i="96" s="1"/>
  <c r="B109" i="42"/>
  <c r="B111" i="24"/>
  <c r="B110" i="21"/>
  <c r="B107" i="54"/>
  <c r="B104" i="75"/>
  <c r="H100" i="33"/>
  <c r="I100" i="33"/>
  <c r="I100" i="13"/>
  <c r="H100" i="13"/>
  <c r="B107" i="55"/>
  <c r="J108" i="3"/>
  <c r="B104" i="77"/>
  <c r="J111" i="28"/>
  <c r="J103" i="67"/>
  <c r="J107" i="44"/>
  <c r="B103" i="80"/>
  <c r="B104" i="76"/>
  <c r="J100" i="87"/>
  <c r="B110" i="17"/>
  <c r="J101" i="82"/>
  <c r="F101" i="13"/>
  <c r="B101" i="13"/>
  <c r="B103" i="83"/>
  <c r="E21" i="25" l="1"/>
  <c r="B21" i="25"/>
  <c r="F21" i="25"/>
  <c r="F22" i="97"/>
  <c r="H22" i="97" s="1"/>
  <c r="E102" i="97"/>
  <c r="F102" i="97" s="1"/>
  <c r="B22" i="97"/>
  <c r="G101" i="97"/>
  <c r="I101" i="97" s="1"/>
  <c r="N88" i="97" s="1"/>
  <c r="N89" i="97" s="1"/>
  <c r="I21" i="99"/>
  <c r="F22" i="99"/>
  <c r="B22" i="99"/>
  <c r="I21" i="97"/>
  <c r="F22" i="98"/>
  <c r="G22" i="98" s="1"/>
  <c r="B22" i="98"/>
  <c r="I21" i="98"/>
  <c r="I23" i="76"/>
  <c r="D102" i="25"/>
  <c r="E102" i="25" s="1"/>
  <c r="F102" i="25" s="1"/>
  <c r="D103" i="25" s="1"/>
  <c r="E103" i="25" s="1"/>
  <c r="E101" i="33"/>
  <c r="F101" i="33" s="1"/>
  <c r="I101" i="25"/>
  <c r="J101" i="25" s="1"/>
  <c r="E110" i="35"/>
  <c r="F110" i="35" s="1"/>
  <c r="G110" i="35" s="1"/>
  <c r="J100" i="96"/>
  <c r="P100" i="94"/>
  <c r="B110" i="35"/>
  <c r="I100" i="25"/>
  <c r="J100" i="25" s="1"/>
  <c r="F108" i="56"/>
  <c r="D109" i="56" s="1"/>
  <c r="G101" i="99"/>
  <c r="D102" i="99"/>
  <c r="E102" i="99"/>
  <c r="J100" i="99"/>
  <c r="I108" i="35"/>
  <c r="J108" i="35" s="1"/>
  <c r="J100" i="93"/>
  <c r="E112" i="71"/>
  <c r="F112" i="71" s="1"/>
  <c r="J106" i="57"/>
  <c r="D106" i="65"/>
  <c r="B106" i="65" s="1"/>
  <c r="J100" i="95"/>
  <c r="D111" i="18"/>
  <c r="B111" i="18" s="1"/>
  <c r="H28" i="55"/>
  <c r="I28" i="55" s="1"/>
  <c r="D112" i="23"/>
  <c r="B112" i="23" s="1"/>
  <c r="E111" i="18"/>
  <c r="B102" i="97"/>
  <c r="H101" i="98"/>
  <c r="M88" i="98" s="1"/>
  <c r="M89" i="98" s="1"/>
  <c r="I101" i="98"/>
  <c r="N88" i="98" s="1"/>
  <c r="N89" i="98" s="1"/>
  <c r="B102" i="98"/>
  <c r="F102" i="98"/>
  <c r="J110" i="71"/>
  <c r="E102" i="26"/>
  <c r="F102" i="26" s="1"/>
  <c r="G102" i="26" s="1"/>
  <c r="B102" i="26"/>
  <c r="E102" i="95"/>
  <c r="F102" i="95" s="1"/>
  <c r="B102" i="95"/>
  <c r="E110" i="41"/>
  <c r="B26" i="67"/>
  <c r="F26" i="67"/>
  <c r="G26" i="67" s="1"/>
  <c r="I25" i="67"/>
  <c r="I25" i="63"/>
  <c r="F27" i="46"/>
  <c r="G27" i="46" s="1"/>
  <c r="B27" i="46"/>
  <c r="F31" i="24"/>
  <c r="H31" i="24" s="1"/>
  <c r="B31" i="24"/>
  <c r="I31" i="27"/>
  <c r="D24" i="86"/>
  <c r="E24" i="86"/>
  <c r="B22" i="94"/>
  <c r="F22" i="94"/>
  <c r="G22" i="94" s="1"/>
  <c r="H23" i="86"/>
  <c r="B21" i="93"/>
  <c r="F21" i="93"/>
  <c r="H21" i="93" s="1"/>
  <c r="D24" i="80"/>
  <c r="E24" i="80"/>
  <c r="J100" i="94"/>
  <c r="I22" i="83"/>
  <c r="G23" i="86"/>
  <c r="G23" i="80"/>
  <c r="I23" i="80" s="1"/>
  <c r="E25" i="82"/>
  <c r="D25" i="82"/>
  <c r="H24" i="82"/>
  <c r="I24" i="82" s="1"/>
  <c r="B32" i="23"/>
  <c r="F32" i="23"/>
  <c r="H32" i="23" s="1"/>
  <c r="D29" i="55"/>
  <c r="E29" i="55"/>
  <c r="E29" i="58"/>
  <c r="H28" i="58"/>
  <c r="D29" i="58"/>
  <c r="D26" i="65"/>
  <c r="E26" i="65"/>
  <c r="F23" i="91"/>
  <c r="H23" i="91" s="1"/>
  <c r="B23" i="91"/>
  <c r="B24" i="90"/>
  <c r="F24" i="90"/>
  <c r="G24" i="90" s="1"/>
  <c r="B27" i="53"/>
  <c r="F27" i="53"/>
  <c r="G27" i="53" s="1"/>
  <c r="H25" i="65"/>
  <c r="I25" i="65" s="1"/>
  <c r="B26" i="66"/>
  <c r="F26" i="66"/>
  <c r="G26" i="66" s="1"/>
  <c r="I22" i="84"/>
  <c r="F29" i="42"/>
  <c r="B29" i="42"/>
  <c r="B23" i="84"/>
  <c r="F23" i="84"/>
  <c r="G23" i="84" s="1"/>
  <c r="I26" i="72"/>
  <c r="I31" i="23"/>
  <c r="G28" i="58"/>
  <c r="G24" i="75"/>
  <c r="I24" i="75" s="1"/>
  <c r="E25" i="75"/>
  <c r="D25" i="75"/>
  <c r="F25" i="68"/>
  <c r="E26" i="68" s="1"/>
  <c r="G31" i="34"/>
  <c r="I31" i="34" s="1"/>
  <c r="B21" i="96"/>
  <c r="F21" i="96"/>
  <c r="G21" i="96" s="1"/>
  <c r="F21" i="95"/>
  <c r="H21" i="95" s="1"/>
  <c r="B21" i="95"/>
  <c r="B23" i="81"/>
  <c r="F23" i="81"/>
  <c r="G23" i="81" s="1"/>
  <c r="F26" i="61"/>
  <c r="H26" i="61" s="1"/>
  <c r="B26" i="61"/>
  <c r="B24" i="76"/>
  <c r="F24" i="76"/>
  <c r="G24" i="76" s="1"/>
  <c r="B27" i="72"/>
  <c r="F27" i="72"/>
  <c r="H27" i="72" s="1"/>
  <c r="F29" i="39"/>
  <c r="G29" i="39" s="1"/>
  <c r="B29" i="39"/>
  <c r="B32" i="27"/>
  <c r="F32" i="27"/>
  <c r="H32" i="27" s="1"/>
  <c r="B29" i="44"/>
  <c r="F29" i="44"/>
  <c r="H29" i="44" s="1"/>
  <c r="B23" i="85"/>
  <c r="F23" i="85"/>
  <c r="G23" i="85" s="1"/>
  <c r="B30" i="22"/>
  <c r="F30" i="22"/>
  <c r="H30" i="22" s="1"/>
  <c r="I21" i="33"/>
  <c r="F24" i="79"/>
  <c r="G24" i="79" s="1"/>
  <c r="B24" i="79"/>
  <c r="E34" i="28"/>
  <c r="D34" i="28"/>
  <c r="B30" i="17"/>
  <c r="F30" i="17"/>
  <c r="G30" i="17" s="1"/>
  <c r="C39" i="17"/>
  <c r="B22" i="33"/>
  <c r="D22" i="26"/>
  <c r="E22" i="26" s="1"/>
  <c r="D33" i="69"/>
  <c r="E33" i="69"/>
  <c r="E29" i="45"/>
  <c r="D29" i="45"/>
  <c r="E32" i="71"/>
  <c r="D32" i="71"/>
  <c r="F24" i="77"/>
  <c r="H24" i="77" s="1"/>
  <c r="B24" i="77"/>
  <c r="E27" i="64"/>
  <c r="D27" i="64"/>
  <c r="D27" i="56"/>
  <c r="E27" i="56"/>
  <c r="G21" i="13"/>
  <c r="F22" i="92"/>
  <c r="G22" i="92" s="1"/>
  <c r="B22" i="92"/>
  <c r="B21" i="26"/>
  <c r="G21" i="26"/>
  <c r="H21" i="26"/>
  <c r="B29" i="73"/>
  <c r="F29" i="73"/>
  <c r="H29" i="73" s="1"/>
  <c r="H32" i="69"/>
  <c r="I32" i="69" s="1"/>
  <c r="B32" i="29"/>
  <c r="F32" i="29"/>
  <c r="H32" i="29" s="1"/>
  <c r="F27" i="57"/>
  <c r="B27" i="57"/>
  <c r="H33" i="28"/>
  <c r="H23" i="88"/>
  <c r="I23" i="88" s="1"/>
  <c r="E24" i="88"/>
  <c r="D24" i="88"/>
  <c r="B30" i="21"/>
  <c r="F30" i="21"/>
  <c r="G30" i="21" s="1"/>
  <c r="B31" i="32"/>
  <c r="F31" i="32"/>
  <c r="B24" i="78"/>
  <c r="F24" i="78"/>
  <c r="H24" i="78" s="1"/>
  <c r="B29" i="43"/>
  <c r="F29" i="43"/>
  <c r="G29" i="43" s="1"/>
  <c r="D33" i="31"/>
  <c r="E33" i="31"/>
  <c r="B26" i="63"/>
  <c r="F26" i="63"/>
  <c r="F30" i="3"/>
  <c r="H30" i="3" s="1"/>
  <c r="B30" i="3"/>
  <c r="D23" i="83"/>
  <c r="E23" i="83"/>
  <c r="E32" i="34"/>
  <c r="D32" i="34"/>
  <c r="B30" i="19"/>
  <c r="F30" i="19"/>
  <c r="G26" i="64"/>
  <c r="F27" i="54"/>
  <c r="G27" i="54" s="1"/>
  <c r="B27" i="54"/>
  <c r="B32" i="70"/>
  <c r="F32" i="70"/>
  <c r="H32" i="70" s="1"/>
  <c r="B22" i="89"/>
  <c r="F22" i="89"/>
  <c r="H22" i="89" s="1"/>
  <c r="D32" i="30"/>
  <c r="E32" i="30"/>
  <c r="I26" i="35"/>
  <c r="I28" i="73"/>
  <c r="B25" i="68"/>
  <c r="H26" i="64"/>
  <c r="G33" i="28"/>
  <c r="I28" i="74"/>
  <c r="E29" i="74"/>
  <c r="D29" i="74"/>
  <c r="H28" i="45"/>
  <c r="I28" i="45" s="1"/>
  <c r="E22" i="33"/>
  <c r="F22" i="33" s="1"/>
  <c r="I28" i="43"/>
  <c r="I25" i="60"/>
  <c r="D26" i="60"/>
  <c r="E26" i="60"/>
  <c r="H31" i="71"/>
  <c r="I31" i="71" s="1"/>
  <c r="G32" i="31"/>
  <c r="I32" i="31" s="1"/>
  <c r="F30" i="41"/>
  <c r="G30" i="41" s="1"/>
  <c r="B30" i="41"/>
  <c r="I31" i="30"/>
  <c r="B102" i="94"/>
  <c r="B110" i="22"/>
  <c r="J101" i="89"/>
  <c r="J102" i="81"/>
  <c r="E102" i="93"/>
  <c r="F102" i="93" s="1"/>
  <c r="G102" i="93" s="1"/>
  <c r="B102" i="93"/>
  <c r="D107" i="62"/>
  <c r="D23" i="87"/>
  <c r="E23" i="87"/>
  <c r="D30" i="20"/>
  <c r="E30" i="20"/>
  <c r="D26" i="62"/>
  <c r="E26" i="62"/>
  <c r="H22" i="87"/>
  <c r="F26" i="59"/>
  <c r="G26" i="59" s="1"/>
  <c r="B26" i="59"/>
  <c r="B31" i="18"/>
  <c r="F31" i="18"/>
  <c r="G31" i="18" s="1"/>
  <c r="E28" i="35"/>
  <c r="F28" i="35" s="1"/>
  <c r="B28" i="35"/>
  <c r="G27" i="35"/>
  <c r="H27" i="35"/>
  <c r="G22" i="87"/>
  <c r="I25" i="62"/>
  <c r="D22" i="13"/>
  <c r="E22" i="13" s="1"/>
  <c r="B108" i="74"/>
  <c r="B102" i="92"/>
  <c r="B105" i="68"/>
  <c r="D103" i="91"/>
  <c r="E103" i="91"/>
  <c r="B109" i="43"/>
  <c r="J104" i="34"/>
  <c r="N104" i="34"/>
  <c r="O104" i="34" s="1"/>
  <c r="P104" i="34" s="1"/>
  <c r="B105" i="66"/>
  <c r="B106" i="61"/>
  <c r="B111" i="32"/>
  <c r="B112" i="70"/>
  <c r="B110" i="19"/>
  <c r="B102" i="88"/>
  <c r="E103" i="89"/>
  <c r="D103" i="89"/>
  <c r="D109" i="45"/>
  <c r="E109" i="45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D111" i="22"/>
  <c r="E111" i="22"/>
  <c r="J104" i="65"/>
  <c r="B107" i="72"/>
  <c r="B103" i="85"/>
  <c r="F59" i="2"/>
  <c r="F79" i="2" s="1"/>
  <c r="F80" i="2" s="1"/>
  <c r="F82" i="2" s="1"/>
  <c r="F76" i="2"/>
  <c r="F77" i="2" s="1"/>
  <c r="B107" i="59"/>
  <c r="F107" i="59"/>
  <c r="B112" i="71"/>
  <c r="B108" i="57"/>
  <c r="F108" i="57"/>
  <c r="D102" i="33"/>
  <c r="E102" i="33" s="1"/>
  <c r="G101" i="33"/>
  <c r="E104" i="83"/>
  <c r="D104" i="83"/>
  <c r="B102" i="87"/>
  <c r="D108" i="55"/>
  <c r="E108" i="55"/>
  <c r="B105" i="67"/>
  <c r="I109" i="35"/>
  <c r="H109" i="35"/>
  <c r="B103" i="82"/>
  <c r="E105" i="76"/>
  <c r="D105" i="76"/>
  <c r="J109" i="17"/>
  <c r="D105" i="75"/>
  <c r="E105" i="75"/>
  <c r="J110" i="24"/>
  <c r="E111" i="21"/>
  <c r="D111" i="21"/>
  <c r="J106" i="54"/>
  <c r="J102" i="80"/>
  <c r="E104" i="80"/>
  <c r="D104" i="80"/>
  <c r="D105" i="77"/>
  <c r="E105" i="77"/>
  <c r="J103" i="75"/>
  <c r="D111" i="17"/>
  <c r="E111" i="17"/>
  <c r="B109" i="44"/>
  <c r="J106" i="55"/>
  <c r="J100" i="33"/>
  <c r="E108" i="54"/>
  <c r="D108" i="54"/>
  <c r="J103" i="77"/>
  <c r="B113" i="28"/>
  <c r="J103" i="76"/>
  <c r="E110" i="42"/>
  <c r="D110" i="42"/>
  <c r="G101" i="13"/>
  <c r="D102" i="13"/>
  <c r="E102" i="13" s="1"/>
  <c r="J109" i="21"/>
  <c r="J108" i="42"/>
  <c r="B110" i="3"/>
  <c r="J100" i="13"/>
  <c r="J102" i="83"/>
  <c r="D112" i="24"/>
  <c r="E112" i="24"/>
  <c r="F102" i="96"/>
  <c r="B102" i="96"/>
  <c r="I90" i="36"/>
  <c r="O88" i="98" l="1"/>
  <c r="O89" i="98" s="1"/>
  <c r="E23" i="97"/>
  <c r="G102" i="25"/>
  <c r="I102" i="25" s="1"/>
  <c r="H101" i="97"/>
  <c r="D23" i="97"/>
  <c r="H21" i="25"/>
  <c r="D22" i="25"/>
  <c r="G21" i="25"/>
  <c r="B102" i="25"/>
  <c r="G22" i="97"/>
  <c r="I22" i="97" s="1"/>
  <c r="B111" i="35"/>
  <c r="H22" i="98"/>
  <c r="I22" i="98" s="1"/>
  <c r="D23" i="99"/>
  <c r="E23" i="99"/>
  <c r="H22" i="99"/>
  <c r="D23" i="98"/>
  <c r="E23" i="98"/>
  <c r="G22" i="99"/>
  <c r="I21" i="13"/>
  <c r="G108" i="56"/>
  <c r="H108" i="56" s="1"/>
  <c r="M88" i="56" s="1"/>
  <c r="M89" i="56" s="1"/>
  <c r="E111" i="35"/>
  <c r="F111" i="35" s="1"/>
  <c r="G111" i="35" s="1"/>
  <c r="E109" i="56"/>
  <c r="F109" i="56" s="1"/>
  <c r="J107" i="56"/>
  <c r="D26" i="68"/>
  <c r="F26" i="68" s="1"/>
  <c r="H25" i="68"/>
  <c r="G25" i="68"/>
  <c r="F102" i="99"/>
  <c r="B102" i="99"/>
  <c r="H101" i="99"/>
  <c r="M88" i="99" s="1"/>
  <c r="M89" i="99" s="1"/>
  <c r="I101" i="99"/>
  <c r="N88" i="99" s="1"/>
  <c r="F112" i="23"/>
  <c r="D113" i="23" s="1"/>
  <c r="E106" i="65"/>
  <c r="F106" i="65" s="1"/>
  <c r="D107" i="65" s="1"/>
  <c r="J101" i="91"/>
  <c r="D104" i="81"/>
  <c r="E104" i="81"/>
  <c r="J107" i="45"/>
  <c r="F111" i="18"/>
  <c r="D112" i="18" s="1"/>
  <c r="J108" i="41"/>
  <c r="D110" i="73"/>
  <c r="B110" i="73" s="1"/>
  <c r="J108" i="73"/>
  <c r="H27" i="46"/>
  <c r="I27" i="46" s="1"/>
  <c r="H102" i="26"/>
  <c r="I102" i="26"/>
  <c r="E110" i="73"/>
  <c r="J101" i="95"/>
  <c r="J101" i="98"/>
  <c r="D103" i="26"/>
  <c r="D103" i="98"/>
  <c r="G102" i="98"/>
  <c r="E103" i="98"/>
  <c r="D103" i="97"/>
  <c r="E103" i="97" s="1"/>
  <c r="G102" i="97"/>
  <c r="G102" i="95"/>
  <c r="D103" i="95"/>
  <c r="J109" i="22"/>
  <c r="D110" i="41"/>
  <c r="F110" i="41" s="1"/>
  <c r="H26" i="67"/>
  <c r="I26" i="67" s="1"/>
  <c r="E27" i="67"/>
  <c r="D27" i="67"/>
  <c r="E28" i="46"/>
  <c r="D28" i="46"/>
  <c r="G32" i="29"/>
  <c r="I32" i="29" s="1"/>
  <c r="G31" i="24"/>
  <c r="I31" i="24" s="1"/>
  <c r="E32" i="24"/>
  <c r="D32" i="24"/>
  <c r="B24" i="80"/>
  <c r="F24" i="80"/>
  <c r="I23" i="86"/>
  <c r="B25" i="82"/>
  <c r="F25" i="82"/>
  <c r="G25" i="82" s="1"/>
  <c r="G21" i="93"/>
  <c r="I21" i="93" s="1"/>
  <c r="E22" i="93"/>
  <c r="D22" i="93"/>
  <c r="D23" i="94"/>
  <c r="E23" i="94"/>
  <c r="F24" i="86"/>
  <c r="B24" i="86"/>
  <c r="H22" i="94"/>
  <c r="I22" i="94" s="1"/>
  <c r="D33" i="23"/>
  <c r="E33" i="23"/>
  <c r="F25" i="75"/>
  <c r="H25" i="75" s="1"/>
  <c r="B25" i="75"/>
  <c r="G29" i="42"/>
  <c r="D30" i="42"/>
  <c r="E30" i="42"/>
  <c r="H30" i="17"/>
  <c r="I30" i="17" s="1"/>
  <c r="H24" i="79"/>
  <c r="I24" i="79" s="1"/>
  <c r="H26" i="66"/>
  <c r="I26" i="66" s="1"/>
  <c r="E27" i="66"/>
  <c r="D27" i="66"/>
  <c r="F26" i="65"/>
  <c r="G26" i="65" s="1"/>
  <c r="B26" i="65"/>
  <c r="F29" i="58"/>
  <c r="G29" i="58" s="1"/>
  <c r="B29" i="58"/>
  <c r="D28" i="53"/>
  <c r="E28" i="53"/>
  <c r="G23" i="91"/>
  <c r="I23" i="91" s="1"/>
  <c r="D24" i="91"/>
  <c r="E24" i="91"/>
  <c r="H30" i="41"/>
  <c r="I30" i="41" s="1"/>
  <c r="H23" i="84"/>
  <c r="I23" i="84" s="1"/>
  <c r="D24" i="84"/>
  <c r="E24" i="84"/>
  <c r="H29" i="42"/>
  <c r="H27" i="53"/>
  <c r="I27" i="53" s="1"/>
  <c r="H24" i="90"/>
  <c r="I24" i="90" s="1"/>
  <c r="D25" i="90"/>
  <c r="E25" i="90"/>
  <c r="I28" i="58"/>
  <c r="B29" i="55"/>
  <c r="F29" i="55"/>
  <c r="H29" i="55" s="1"/>
  <c r="G32" i="23"/>
  <c r="I32" i="23" s="1"/>
  <c r="G29" i="73"/>
  <c r="I29" i="73" s="1"/>
  <c r="D28" i="72"/>
  <c r="E28" i="72"/>
  <c r="H23" i="81"/>
  <c r="I23" i="81" s="1"/>
  <c r="E24" i="81"/>
  <c r="D24" i="81"/>
  <c r="G30" i="22"/>
  <c r="I30" i="22" s="1"/>
  <c r="D31" i="22"/>
  <c r="E31" i="22"/>
  <c r="G29" i="44"/>
  <c r="I29" i="44" s="1"/>
  <c r="G32" i="27"/>
  <c r="I32" i="27" s="1"/>
  <c r="D33" i="27"/>
  <c r="E33" i="27"/>
  <c r="H29" i="39"/>
  <c r="I29" i="39" s="1"/>
  <c r="D30" i="39"/>
  <c r="E30" i="39"/>
  <c r="D22" i="96"/>
  <c r="E22" i="96"/>
  <c r="G27" i="72"/>
  <c r="I27" i="72" s="1"/>
  <c r="H24" i="76"/>
  <c r="I24" i="76" s="1"/>
  <c r="D25" i="76"/>
  <c r="E25" i="76"/>
  <c r="H21" i="96"/>
  <c r="I21" i="96" s="1"/>
  <c r="H23" i="85"/>
  <c r="I23" i="85" s="1"/>
  <c r="D24" i="85"/>
  <c r="E24" i="85"/>
  <c r="E30" i="44"/>
  <c r="D30" i="44"/>
  <c r="G26" i="61"/>
  <c r="I26" i="61" s="1"/>
  <c r="D27" i="61"/>
  <c r="E27" i="61"/>
  <c r="G21" i="95"/>
  <c r="I21" i="95" s="1"/>
  <c r="E22" i="95"/>
  <c r="D22" i="95"/>
  <c r="I26" i="64"/>
  <c r="F32" i="30"/>
  <c r="B32" i="30"/>
  <c r="E31" i="19"/>
  <c r="D31" i="19"/>
  <c r="G26" i="63"/>
  <c r="E27" i="63"/>
  <c r="D27" i="63"/>
  <c r="E32" i="32"/>
  <c r="D32" i="32"/>
  <c r="D23" i="33"/>
  <c r="E23" i="89"/>
  <c r="D23" i="89"/>
  <c r="D33" i="70"/>
  <c r="E33" i="70"/>
  <c r="E30" i="43"/>
  <c r="D30" i="43"/>
  <c r="G24" i="78"/>
  <c r="I24" i="78" s="1"/>
  <c r="D25" i="78"/>
  <c r="E25" i="78"/>
  <c r="I33" i="28"/>
  <c r="E28" i="57"/>
  <c r="D28" i="57"/>
  <c r="B22" i="26"/>
  <c r="F22" i="26"/>
  <c r="G22" i="33"/>
  <c r="B34" i="28"/>
  <c r="F34" i="28"/>
  <c r="H34" i="28" s="1"/>
  <c r="F32" i="34"/>
  <c r="B32" i="34"/>
  <c r="E23" i="92"/>
  <c r="D23" i="92"/>
  <c r="I27" i="35"/>
  <c r="B26" i="60"/>
  <c r="F26" i="60"/>
  <c r="H26" i="60" s="1"/>
  <c r="G22" i="89"/>
  <c r="I22" i="89" s="1"/>
  <c r="H30" i="19"/>
  <c r="G30" i="3"/>
  <c r="I30" i="3" s="1"/>
  <c r="D31" i="3"/>
  <c r="E31" i="3"/>
  <c r="H31" i="32"/>
  <c r="F24" i="88"/>
  <c r="H24" i="88" s="1"/>
  <c r="B24" i="88"/>
  <c r="H27" i="57"/>
  <c r="E33" i="29"/>
  <c r="D33" i="29"/>
  <c r="I21" i="26"/>
  <c r="H22" i="92"/>
  <c r="I22" i="92" s="1"/>
  <c r="B27" i="56"/>
  <c r="F27" i="56"/>
  <c r="H22" i="33"/>
  <c r="D31" i="17"/>
  <c r="E31" i="17"/>
  <c r="D25" i="79"/>
  <c r="E25" i="79"/>
  <c r="F27" i="64"/>
  <c r="B27" i="64"/>
  <c r="G24" i="77"/>
  <c r="I24" i="77" s="1"/>
  <c r="D25" i="77"/>
  <c r="E25" i="77"/>
  <c r="F33" i="69"/>
  <c r="G33" i="69" s="1"/>
  <c r="B33" i="69"/>
  <c r="D31" i="41"/>
  <c r="E31" i="41"/>
  <c r="F29" i="74"/>
  <c r="B29" i="74"/>
  <c r="G32" i="70"/>
  <c r="I32" i="70" s="1"/>
  <c r="H27" i="54"/>
  <c r="I27" i="54" s="1"/>
  <c r="E28" i="54"/>
  <c r="D28" i="54"/>
  <c r="G30" i="19"/>
  <c r="F23" i="83"/>
  <c r="G23" i="83" s="1"/>
  <c r="B23" i="83"/>
  <c r="H26" i="63"/>
  <c r="F33" i="31"/>
  <c r="G33" i="31" s="1"/>
  <c r="B33" i="31"/>
  <c r="H29" i="43"/>
  <c r="I29" i="43" s="1"/>
  <c r="G31" i="32"/>
  <c r="H30" i="21"/>
  <c r="I30" i="21" s="1"/>
  <c r="E31" i="21"/>
  <c r="D31" i="21"/>
  <c r="G27" i="57"/>
  <c r="E30" i="73"/>
  <c r="D30" i="73"/>
  <c r="I26" i="56"/>
  <c r="F32" i="71"/>
  <c r="B32" i="71"/>
  <c r="B29" i="45"/>
  <c r="F29" i="45"/>
  <c r="G29" i="45" s="1"/>
  <c r="J101" i="93"/>
  <c r="E107" i="62"/>
  <c r="F107" i="62" s="1"/>
  <c r="D103" i="93"/>
  <c r="E103" i="93" s="1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F23" i="87"/>
  <c r="H23" i="87" s="1"/>
  <c r="J105" i="64"/>
  <c r="D27" i="59"/>
  <c r="E27" i="59"/>
  <c r="J111" i="69"/>
  <c r="J105" i="60"/>
  <c r="J101" i="88"/>
  <c r="J110" i="32"/>
  <c r="H28" i="35"/>
  <c r="E29" i="35"/>
  <c r="F29" i="35" s="1"/>
  <c r="G28" i="35"/>
  <c r="B29" i="35"/>
  <c r="E32" i="18"/>
  <c r="D32" i="18"/>
  <c r="J101" i="90"/>
  <c r="J107" i="74"/>
  <c r="B22" i="13"/>
  <c r="F22" i="13"/>
  <c r="H31" i="18"/>
  <c r="I22" i="87"/>
  <c r="F26" i="62"/>
  <c r="B26" i="62"/>
  <c r="J108" i="39"/>
  <c r="J111" i="30"/>
  <c r="I29" i="20"/>
  <c r="H26" i="59"/>
  <c r="F30" i="20"/>
  <c r="B30" i="20"/>
  <c r="E108" i="46"/>
  <c r="D108" i="46"/>
  <c r="D113" i="29"/>
  <c r="E113" i="29"/>
  <c r="D107" i="60"/>
  <c r="E107" i="60"/>
  <c r="E103" i="88"/>
  <c r="D103" i="88"/>
  <c r="E110" i="43"/>
  <c r="D110" i="43"/>
  <c r="B107" i="62"/>
  <c r="D103" i="92"/>
  <c r="E103" i="92"/>
  <c r="E104" i="85"/>
  <c r="D104" i="85"/>
  <c r="J104" i="68"/>
  <c r="E107" i="63"/>
  <c r="D107" i="63"/>
  <c r="E112" i="31"/>
  <c r="D112" i="31"/>
  <c r="J102" i="85"/>
  <c r="E106" i="68"/>
  <c r="D106" i="68"/>
  <c r="J111" i="70"/>
  <c r="E108" i="72"/>
  <c r="D108" i="72"/>
  <c r="J101" i="92"/>
  <c r="D108" i="53"/>
  <c r="E108" i="53"/>
  <c r="D113" i="69"/>
  <c r="E113" i="69"/>
  <c r="J109" i="34"/>
  <c r="E103" i="84"/>
  <c r="D103" i="84"/>
  <c r="D110" i="39"/>
  <c r="E110" i="39"/>
  <c r="E105" i="79"/>
  <c r="D105" i="79"/>
  <c r="E103" i="90"/>
  <c r="D103" i="90"/>
  <c r="E107" i="64"/>
  <c r="D107" i="64"/>
  <c r="F103" i="89"/>
  <c r="B103" i="89"/>
  <c r="E111" i="19"/>
  <c r="D111" i="19"/>
  <c r="J105" i="63"/>
  <c r="D112" i="32"/>
  <c r="E112" i="32"/>
  <c r="D107" i="61"/>
  <c r="E107" i="61"/>
  <c r="E106" i="66"/>
  <c r="D106" i="66"/>
  <c r="F103" i="91"/>
  <c r="B103" i="91"/>
  <c r="B111" i="22"/>
  <c r="F111" i="22"/>
  <c r="D113" i="27"/>
  <c r="E113" i="27"/>
  <c r="E108" i="58"/>
  <c r="D108" i="58"/>
  <c r="D105" i="78"/>
  <c r="E105" i="78"/>
  <c r="J106" i="58"/>
  <c r="E113" i="30"/>
  <c r="D113" i="30"/>
  <c r="B109" i="45"/>
  <c r="F109" i="45"/>
  <c r="J108" i="43"/>
  <c r="E113" i="70"/>
  <c r="D113" i="70"/>
  <c r="J101" i="86"/>
  <c r="J111" i="71"/>
  <c r="J110" i="18"/>
  <c r="J106" i="59"/>
  <c r="G107" i="59"/>
  <c r="D108" i="59"/>
  <c r="E108" i="59"/>
  <c r="B109" i="56"/>
  <c r="E109" i="57"/>
  <c r="G108" i="57"/>
  <c r="D109" i="57"/>
  <c r="D113" i="71"/>
  <c r="G112" i="71"/>
  <c r="E113" i="71"/>
  <c r="B110" i="42"/>
  <c r="F110" i="42"/>
  <c r="I102" i="93"/>
  <c r="N88" i="93" s="1"/>
  <c r="H102" i="93"/>
  <c r="M88" i="93" s="1"/>
  <c r="M89" i="93" s="1"/>
  <c r="F105" i="77"/>
  <c r="B105" i="77"/>
  <c r="J109" i="35"/>
  <c r="F104" i="83"/>
  <c r="B104" i="83"/>
  <c r="J101" i="87"/>
  <c r="D114" i="28"/>
  <c r="E114" i="28"/>
  <c r="B108" i="54"/>
  <c r="F108" i="54"/>
  <c r="F105" i="76"/>
  <c r="B105" i="76"/>
  <c r="F103" i="25"/>
  <c r="B103" i="25"/>
  <c r="D111" i="3"/>
  <c r="E111" i="3"/>
  <c r="B102" i="13"/>
  <c r="F102" i="13"/>
  <c r="J104" i="67"/>
  <c r="D104" i="82"/>
  <c r="E104" i="82"/>
  <c r="D106" i="67"/>
  <c r="E106" i="67"/>
  <c r="G102" i="96"/>
  <c r="D103" i="96"/>
  <c r="E103" i="96" s="1"/>
  <c r="J112" i="28"/>
  <c r="H101" i="13"/>
  <c r="I101" i="13"/>
  <c r="J102" i="82"/>
  <c r="J109" i="3"/>
  <c r="J101" i="96"/>
  <c r="F111" i="21"/>
  <c r="B111" i="21"/>
  <c r="B112" i="35"/>
  <c r="F108" i="55"/>
  <c r="B108" i="55"/>
  <c r="D103" i="87"/>
  <c r="E103" i="87"/>
  <c r="B102" i="33"/>
  <c r="F102" i="33"/>
  <c r="D110" i="44"/>
  <c r="E110" i="44"/>
  <c r="I101" i="33"/>
  <c r="H101" i="33"/>
  <c r="B112" i="24"/>
  <c r="F112" i="24"/>
  <c r="F111" i="17"/>
  <c r="B111" i="17"/>
  <c r="B104" i="80"/>
  <c r="F104" i="80"/>
  <c r="I110" i="35"/>
  <c r="H110" i="35"/>
  <c r="B105" i="75"/>
  <c r="F105" i="75"/>
  <c r="J108" i="44"/>
  <c r="H102" i="25"/>
  <c r="I85" i="36"/>
  <c r="I91" i="36"/>
  <c r="I48" i="36"/>
  <c r="O88" i="93" l="1"/>
  <c r="O89" i="93" s="1"/>
  <c r="I108" i="56"/>
  <c r="N88" i="56" s="1"/>
  <c r="N89" i="56" s="1"/>
  <c r="B26" i="68"/>
  <c r="F23" i="97"/>
  <c r="D24" i="97" s="1"/>
  <c r="N89" i="99"/>
  <c r="O88" i="99"/>
  <c r="O89" i="99" s="1"/>
  <c r="N89" i="93"/>
  <c r="J101" i="97"/>
  <c r="M88" i="97"/>
  <c r="O88" i="56"/>
  <c r="O89" i="56" s="1"/>
  <c r="I25" i="68"/>
  <c r="B23" i="97"/>
  <c r="I21" i="25"/>
  <c r="E22" i="25"/>
  <c r="F22" i="25" s="1"/>
  <c r="B22" i="25"/>
  <c r="E112" i="35"/>
  <c r="F112" i="35" s="1"/>
  <c r="G112" i="35" s="1"/>
  <c r="F23" i="99"/>
  <c r="H23" i="99" s="1"/>
  <c r="B23" i="99"/>
  <c r="I22" i="99"/>
  <c r="F23" i="98"/>
  <c r="B23" i="98"/>
  <c r="J105" i="65"/>
  <c r="J101" i="99"/>
  <c r="F110" i="73"/>
  <c r="D111" i="73" s="1"/>
  <c r="J111" i="23"/>
  <c r="E113" i="23"/>
  <c r="F113" i="23" s="1"/>
  <c r="E112" i="18"/>
  <c r="F112" i="18" s="1"/>
  <c r="G112" i="23"/>
  <c r="I112" i="23" s="1"/>
  <c r="N88" i="23" s="1"/>
  <c r="N89" i="23" s="1"/>
  <c r="G102" i="99"/>
  <c r="E103" i="99"/>
  <c r="D103" i="99"/>
  <c r="G106" i="65"/>
  <c r="H106" i="65" s="1"/>
  <c r="M88" i="65" s="1"/>
  <c r="M89" i="65" s="1"/>
  <c r="J102" i="26"/>
  <c r="E107" i="65"/>
  <c r="F107" i="65" s="1"/>
  <c r="F104" i="81"/>
  <c r="G104" i="81" s="1"/>
  <c r="G111" i="18"/>
  <c r="I111" i="18" s="1"/>
  <c r="N88" i="18" s="1"/>
  <c r="B104" i="81"/>
  <c r="D103" i="94"/>
  <c r="B103" i="94" s="1"/>
  <c r="H102" i="98"/>
  <c r="I102" i="98"/>
  <c r="H102" i="97"/>
  <c r="I102" i="97"/>
  <c r="F103" i="98"/>
  <c r="B103" i="98"/>
  <c r="F103" i="97"/>
  <c r="B103" i="97"/>
  <c r="B103" i="26"/>
  <c r="E103" i="26"/>
  <c r="F103" i="26" s="1"/>
  <c r="E103" i="95"/>
  <c r="F103" i="95" s="1"/>
  <c r="B103" i="95"/>
  <c r="B110" i="41"/>
  <c r="I102" i="95"/>
  <c r="N88" i="95" s="1"/>
  <c r="H102" i="95"/>
  <c r="M88" i="95" s="1"/>
  <c r="M89" i="95" s="1"/>
  <c r="J101" i="94"/>
  <c r="B27" i="67"/>
  <c r="F27" i="67"/>
  <c r="H27" i="67" s="1"/>
  <c r="F28" i="46"/>
  <c r="H28" i="46" s="1"/>
  <c r="B28" i="46"/>
  <c r="H33" i="31"/>
  <c r="I33" i="31" s="1"/>
  <c r="F32" i="24"/>
  <c r="G32" i="24" s="1"/>
  <c r="B32" i="24"/>
  <c r="H24" i="86"/>
  <c r="E25" i="86"/>
  <c r="G24" i="86"/>
  <c r="D25" i="86"/>
  <c r="D25" i="80"/>
  <c r="E25" i="80"/>
  <c r="H25" i="82"/>
  <c r="I25" i="82" s="1"/>
  <c r="D26" i="82"/>
  <c r="E26" i="82"/>
  <c r="G24" i="80"/>
  <c r="B23" i="94"/>
  <c r="F23" i="94"/>
  <c r="H24" i="80"/>
  <c r="F22" i="93"/>
  <c r="G22" i="93" s="1"/>
  <c r="B22" i="93"/>
  <c r="B25" i="90"/>
  <c r="F25" i="90"/>
  <c r="H25" i="90" s="1"/>
  <c r="F28" i="53"/>
  <c r="G28" i="53" s="1"/>
  <c r="B28" i="53"/>
  <c r="F28" i="72"/>
  <c r="G28" i="72" s="1"/>
  <c r="D30" i="55"/>
  <c r="E30" i="55"/>
  <c r="F24" i="84"/>
  <c r="G24" i="84" s="1"/>
  <c r="B24" i="84"/>
  <c r="F24" i="91"/>
  <c r="H24" i="91" s="1"/>
  <c r="B24" i="91"/>
  <c r="F33" i="23"/>
  <c r="B33" i="23"/>
  <c r="H33" i="69"/>
  <c r="I33" i="69" s="1"/>
  <c r="H26" i="65"/>
  <c r="I26" i="65" s="1"/>
  <c r="E27" i="65"/>
  <c r="D27" i="65"/>
  <c r="F27" i="66"/>
  <c r="B27" i="66"/>
  <c r="I22" i="33"/>
  <c r="F30" i="43"/>
  <c r="D31" i="43" s="1"/>
  <c r="F30" i="39"/>
  <c r="D31" i="39" s="1"/>
  <c r="G29" i="55"/>
  <c r="I29" i="55" s="1"/>
  <c r="I29" i="42"/>
  <c r="E30" i="58"/>
  <c r="H29" i="58"/>
  <c r="I29" i="58" s="1"/>
  <c r="D30" i="58"/>
  <c r="F30" i="42"/>
  <c r="B30" i="42"/>
  <c r="G25" i="75"/>
  <c r="I25" i="75" s="1"/>
  <c r="D26" i="75"/>
  <c r="E26" i="75"/>
  <c r="G23" i="87"/>
  <c r="I23" i="87" s="1"/>
  <c r="B27" i="61"/>
  <c r="F27" i="61"/>
  <c r="H27" i="61" s="1"/>
  <c r="B24" i="85"/>
  <c r="F24" i="85"/>
  <c r="G24" i="85" s="1"/>
  <c r="B30" i="39"/>
  <c r="F33" i="27"/>
  <c r="H33" i="27" s="1"/>
  <c r="B33" i="27"/>
  <c r="B31" i="22"/>
  <c r="F31" i="22"/>
  <c r="H31" i="22" s="1"/>
  <c r="G24" i="88"/>
  <c r="I24" i="88" s="1"/>
  <c r="F30" i="44"/>
  <c r="G30" i="44" s="1"/>
  <c r="B30" i="44"/>
  <c r="B22" i="95"/>
  <c r="F22" i="95"/>
  <c r="H22" i="95" s="1"/>
  <c r="B25" i="76"/>
  <c r="F25" i="76"/>
  <c r="G25" i="76" s="1"/>
  <c r="F22" i="96"/>
  <c r="H22" i="96" s="1"/>
  <c r="B22" i="96"/>
  <c r="B24" i="81"/>
  <c r="F24" i="81"/>
  <c r="H24" i="81" s="1"/>
  <c r="B28" i="72"/>
  <c r="I26" i="63"/>
  <c r="I31" i="32"/>
  <c r="B30" i="73"/>
  <c r="F30" i="73"/>
  <c r="G30" i="73" s="1"/>
  <c r="E28" i="64"/>
  <c r="D28" i="64"/>
  <c r="F23" i="92"/>
  <c r="H23" i="92" s="1"/>
  <c r="B23" i="92"/>
  <c r="B25" i="77"/>
  <c r="F25" i="77"/>
  <c r="H25" i="77" s="1"/>
  <c r="H27" i="64"/>
  <c r="C40" i="17"/>
  <c r="F31" i="17"/>
  <c r="B25" i="78"/>
  <c r="F25" i="78"/>
  <c r="H25" i="78" s="1"/>
  <c r="F31" i="19"/>
  <c r="H31" i="19" s="1"/>
  <c r="B31" i="19"/>
  <c r="G32" i="30"/>
  <c r="D33" i="30"/>
  <c r="E33" i="30"/>
  <c r="H32" i="71"/>
  <c r="D33" i="71"/>
  <c r="E33" i="71"/>
  <c r="D28" i="56"/>
  <c r="E28" i="56"/>
  <c r="H22" i="26"/>
  <c r="D23" i="26"/>
  <c r="D27" i="68"/>
  <c r="E27" i="68"/>
  <c r="F32" i="32"/>
  <c r="B32" i="32"/>
  <c r="G32" i="71"/>
  <c r="B28" i="54"/>
  <c r="F28" i="54"/>
  <c r="H28" i="54" s="1"/>
  <c r="F31" i="41"/>
  <c r="H31" i="41" s="1"/>
  <c r="B31" i="41"/>
  <c r="G27" i="64"/>
  <c r="H27" i="56"/>
  <c r="I27" i="57"/>
  <c r="E25" i="88"/>
  <c r="D25" i="88"/>
  <c r="F31" i="3"/>
  <c r="H31" i="3" s="1"/>
  <c r="B31" i="3"/>
  <c r="G26" i="60"/>
  <c r="I26" i="60" s="1"/>
  <c r="D27" i="60"/>
  <c r="E27" i="60"/>
  <c r="H26" i="68"/>
  <c r="B23" i="33"/>
  <c r="F27" i="63"/>
  <c r="H27" i="63" s="1"/>
  <c r="B27" i="63"/>
  <c r="E30" i="45"/>
  <c r="D30" i="45"/>
  <c r="G29" i="74"/>
  <c r="D30" i="74"/>
  <c r="E30" i="74"/>
  <c r="F33" i="29"/>
  <c r="B33" i="29"/>
  <c r="I30" i="19"/>
  <c r="H32" i="34"/>
  <c r="D33" i="34"/>
  <c r="E33" i="34"/>
  <c r="G32" i="34"/>
  <c r="E35" i="28"/>
  <c r="D35" i="28"/>
  <c r="B23" i="89"/>
  <c r="F23" i="89"/>
  <c r="H23" i="89" s="1"/>
  <c r="H29" i="45"/>
  <c r="I29" i="45" s="1"/>
  <c r="F31" i="21"/>
  <c r="B31" i="21"/>
  <c r="D34" i="31"/>
  <c r="E34" i="31"/>
  <c r="H23" i="83"/>
  <c r="I23" i="83" s="1"/>
  <c r="D24" i="83"/>
  <c r="E24" i="83"/>
  <c r="H29" i="74"/>
  <c r="E34" i="69"/>
  <c r="D34" i="69"/>
  <c r="B25" i="79"/>
  <c r="F25" i="79"/>
  <c r="G25" i="79" s="1"/>
  <c r="G27" i="56"/>
  <c r="G34" i="28"/>
  <c r="I34" i="28" s="1"/>
  <c r="G22" i="26"/>
  <c r="F28" i="57"/>
  <c r="B28" i="57"/>
  <c r="B30" i="43"/>
  <c r="G26" i="68"/>
  <c r="F33" i="70"/>
  <c r="B33" i="70"/>
  <c r="E23" i="33"/>
  <c r="F23" i="33" s="1"/>
  <c r="H32" i="30"/>
  <c r="B103" i="93"/>
  <c r="E103" i="94"/>
  <c r="F103" i="93"/>
  <c r="D104" i="93" s="1"/>
  <c r="E104" i="93" s="1"/>
  <c r="J110" i="22"/>
  <c r="J109" i="73"/>
  <c r="J103" i="81"/>
  <c r="D31" i="20"/>
  <c r="E31" i="20"/>
  <c r="E27" i="62"/>
  <c r="D27" i="62"/>
  <c r="D23" i="13"/>
  <c r="E23" i="13" s="1"/>
  <c r="H30" i="20"/>
  <c r="B27" i="59"/>
  <c r="F27" i="59"/>
  <c r="H27" i="59" s="1"/>
  <c r="I26" i="59"/>
  <c r="H26" i="62"/>
  <c r="I31" i="18"/>
  <c r="H22" i="13"/>
  <c r="N6" i="13" s="1"/>
  <c r="B30" i="35"/>
  <c r="G29" i="35"/>
  <c r="E30" i="35"/>
  <c r="F30" i="35" s="1"/>
  <c r="H29" i="35"/>
  <c r="G30" i="20"/>
  <c r="G26" i="62"/>
  <c r="G22" i="13"/>
  <c r="N5" i="13" s="1"/>
  <c r="B32" i="18"/>
  <c r="F32" i="18"/>
  <c r="I28" i="35"/>
  <c r="D24" i="87"/>
  <c r="E24" i="87"/>
  <c r="B113" i="30"/>
  <c r="F113" i="30"/>
  <c r="B108" i="58"/>
  <c r="F108" i="58"/>
  <c r="B111" i="34"/>
  <c r="E112" i="22"/>
  <c r="G111" i="22"/>
  <c r="D112" i="22"/>
  <c r="B106" i="66"/>
  <c r="F106" i="66"/>
  <c r="F112" i="32"/>
  <c r="B112" i="32"/>
  <c r="M88" i="20"/>
  <c r="M89" i="20" s="1"/>
  <c r="B113" i="69"/>
  <c r="F113" i="69"/>
  <c r="B108" i="53"/>
  <c r="F108" i="53"/>
  <c r="F106" i="68"/>
  <c r="B106" i="68"/>
  <c r="F104" i="85"/>
  <c r="B104" i="85"/>
  <c r="D108" i="62"/>
  <c r="E108" i="62"/>
  <c r="G107" i="62"/>
  <c r="J102" i="89"/>
  <c r="B107" i="65"/>
  <c r="B103" i="86"/>
  <c r="B105" i="78"/>
  <c r="F105" i="78"/>
  <c r="B107" i="61"/>
  <c r="F107" i="61"/>
  <c r="F105" i="79"/>
  <c r="B105" i="79"/>
  <c r="B111" i="20"/>
  <c r="F108" i="72"/>
  <c r="B108" i="72"/>
  <c r="J108" i="45"/>
  <c r="B112" i="31"/>
  <c r="F112" i="31"/>
  <c r="E111" i="41"/>
  <c r="G110" i="41"/>
  <c r="D111" i="41"/>
  <c r="F103" i="88"/>
  <c r="B103" i="88"/>
  <c r="F113" i="29"/>
  <c r="B113" i="29"/>
  <c r="E110" i="45"/>
  <c r="D110" i="45"/>
  <c r="G109" i="45"/>
  <c r="B113" i="27"/>
  <c r="F113" i="27"/>
  <c r="F111" i="19"/>
  <c r="B111" i="19"/>
  <c r="E104" i="89"/>
  <c r="D104" i="89"/>
  <c r="G103" i="89"/>
  <c r="F103" i="90"/>
  <c r="B103" i="90"/>
  <c r="B110" i="39"/>
  <c r="F110" i="39"/>
  <c r="B103" i="84"/>
  <c r="F103" i="84"/>
  <c r="F107" i="63"/>
  <c r="B107" i="63"/>
  <c r="B109" i="74"/>
  <c r="F107" i="60"/>
  <c r="B107" i="60"/>
  <c r="J102" i="91"/>
  <c r="B113" i="70"/>
  <c r="F113" i="70"/>
  <c r="D104" i="91"/>
  <c r="E104" i="91"/>
  <c r="G103" i="91"/>
  <c r="F107" i="64"/>
  <c r="B107" i="64"/>
  <c r="B103" i="92"/>
  <c r="F103" i="92"/>
  <c r="F110" i="43"/>
  <c r="B110" i="43"/>
  <c r="F108" i="46"/>
  <c r="B108" i="46"/>
  <c r="F108" i="59"/>
  <c r="B108" i="59"/>
  <c r="J108" i="56"/>
  <c r="B113" i="23"/>
  <c r="B112" i="18"/>
  <c r="D110" i="56"/>
  <c r="E110" i="56"/>
  <c r="G109" i="56"/>
  <c r="H107" i="59"/>
  <c r="M88" i="59" s="1"/>
  <c r="M89" i="59" s="1"/>
  <c r="I107" i="59"/>
  <c r="N88" i="59" s="1"/>
  <c r="J110" i="35"/>
  <c r="I112" i="71"/>
  <c r="N88" i="71" s="1"/>
  <c r="H112" i="71"/>
  <c r="M88" i="71" s="1"/>
  <c r="M89" i="71" s="1"/>
  <c r="B113" i="71"/>
  <c r="F113" i="71"/>
  <c r="B109" i="57"/>
  <c r="F109" i="57"/>
  <c r="I108" i="57"/>
  <c r="N88" i="57" s="1"/>
  <c r="H108" i="57"/>
  <c r="M88" i="57" s="1"/>
  <c r="M89" i="57" s="1"/>
  <c r="F103" i="87"/>
  <c r="B103" i="87"/>
  <c r="D104" i="25"/>
  <c r="G103" i="25"/>
  <c r="J102" i="25"/>
  <c r="D105" i="80"/>
  <c r="G104" i="80"/>
  <c r="E105" i="80"/>
  <c r="D113" i="24"/>
  <c r="G112" i="24"/>
  <c r="E113" i="24"/>
  <c r="F110" i="44"/>
  <c r="B110" i="44"/>
  <c r="D112" i="21"/>
  <c r="E112" i="21"/>
  <c r="G111" i="21"/>
  <c r="J104" i="77"/>
  <c r="J107" i="54"/>
  <c r="J107" i="55"/>
  <c r="G102" i="13"/>
  <c r="D103" i="13"/>
  <c r="E103" i="13" s="1"/>
  <c r="F111" i="3"/>
  <c r="B111" i="3"/>
  <c r="D106" i="76"/>
  <c r="E106" i="76"/>
  <c r="G105" i="76"/>
  <c r="D109" i="54"/>
  <c r="G108" i="54"/>
  <c r="E109" i="54"/>
  <c r="E105" i="83"/>
  <c r="G104" i="83"/>
  <c r="D105" i="83"/>
  <c r="G105" i="77"/>
  <c r="D106" i="77"/>
  <c r="E106" i="77"/>
  <c r="D103" i="33"/>
  <c r="G102" i="33"/>
  <c r="H102" i="96"/>
  <c r="M88" i="96" s="1"/>
  <c r="M89" i="96" s="1"/>
  <c r="I102" i="96"/>
  <c r="N88" i="96" s="1"/>
  <c r="B106" i="67"/>
  <c r="F106" i="67"/>
  <c r="J102" i="93"/>
  <c r="G105" i="75"/>
  <c r="D106" i="75"/>
  <c r="E106" i="75"/>
  <c r="G111" i="17"/>
  <c r="D112" i="17"/>
  <c r="E112" i="17"/>
  <c r="J104" i="75"/>
  <c r="E109" i="55"/>
  <c r="D109" i="55"/>
  <c r="G108" i="55"/>
  <c r="H111" i="35"/>
  <c r="I111" i="35"/>
  <c r="F103" i="96"/>
  <c r="B103" i="96"/>
  <c r="B104" i="82"/>
  <c r="F104" i="82"/>
  <c r="J111" i="24"/>
  <c r="B114" i="28"/>
  <c r="F114" i="28"/>
  <c r="J104" i="76"/>
  <c r="E111" i="42"/>
  <c r="G110" i="42"/>
  <c r="D111" i="42"/>
  <c r="J101" i="33"/>
  <c r="J103" i="83"/>
  <c r="J110" i="17"/>
  <c r="J101" i="13"/>
  <c r="J110" i="21"/>
  <c r="J103" i="80"/>
  <c r="J109" i="42"/>
  <c r="I22" i="36"/>
  <c r="I51" i="36"/>
  <c r="I87" i="36"/>
  <c r="I88" i="36"/>
  <c r="I49" i="36"/>
  <c r="I57" i="36"/>
  <c r="I63" i="36"/>
  <c r="E24" i="97" l="1"/>
  <c r="H23" i="97"/>
  <c r="B113" i="35"/>
  <c r="N7" i="13"/>
  <c r="G23" i="97"/>
  <c r="O88" i="71"/>
  <c r="O89" i="71" s="1"/>
  <c r="N89" i="71"/>
  <c r="N89" i="18"/>
  <c r="N89" i="96"/>
  <c r="O88" i="96"/>
  <c r="O89" i="96" s="1"/>
  <c r="E113" i="35"/>
  <c r="F113" i="35" s="1"/>
  <c r="G113" i="35" s="1"/>
  <c r="N89" i="57"/>
  <c r="O88" i="57"/>
  <c r="O89" i="57" s="1"/>
  <c r="O88" i="59"/>
  <c r="O89" i="59" s="1"/>
  <c r="N89" i="59"/>
  <c r="N89" i="95"/>
  <c r="O88" i="95"/>
  <c r="O89" i="95" s="1"/>
  <c r="M89" i="97"/>
  <c r="O88" i="97"/>
  <c r="O89" i="97" s="1"/>
  <c r="I29" i="74"/>
  <c r="H22" i="25"/>
  <c r="G22" i="25"/>
  <c r="D23" i="25"/>
  <c r="H112" i="23"/>
  <c r="G23" i="99"/>
  <c r="I23" i="99" s="1"/>
  <c r="H28" i="72"/>
  <c r="I28" i="72" s="1"/>
  <c r="E29" i="72"/>
  <c r="D24" i="98"/>
  <c r="E24" i="98"/>
  <c r="H23" i="98"/>
  <c r="G23" i="98"/>
  <c r="I23" i="97"/>
  <c r="F24" i="97"/>
  <c r="D25" i="97" s="1"/>
  <c r="B24" i="97"/>
  <c r="D24" i="99"/>
  <c r="E24" i="99"/>
  <c r="G110" i="73"/>
  <c r="H110" i="73" s="1"/>
  <c r="M88" i="73" s="1"/>
  <c r="M89" i="73" s="1"/>
  <c r="E111" i="73"/>
  <c r="F111" i="73" s="1"/>
  <c r="J102" i="94"/>
  <c r="I106" i="65"/>
  <c r="J106" i="65" s="1"/>
  <c r="J106" i="62"/>
  <c r="J109" i="41"/>
  <c r="G30" i="43"/>
  <c r="E31" i="43"/>
  <c r="F31" i="43" s="1"/>
  <c r="H30" i="43"/>
  <c r="G30" i="39"/>
  <c r="F103" i="99"/>
  <c r="B103" i="99"/>
  <c r="I102" i="99"/>
  <c r="H102" i="99"/>
  <c r="E105" i="81"/>
  <c r="D105" i="81"/>
  <c r="B105" i="81" s="1"/>
  <c r="H111" i="18"/>
  <c r="J102" i="97"/>
  <c r="F103" i="94"/>
  <c r="D104" i="94" s="1"/>
  <c r="B104" i="94" s="1"/>
  <c r="D29" i="72"/>
  <c r="B29" i="72" s="1"/>
  <c r="H30" i="44"/>
  <c r="I30" i="44" s="1"/>
  <c r="I32" i="30"/>
  <c r="J102" i="98"/>
  <c r="D104" i="97"/>
  <c r="G103" i="97"/>
  <c r="E104" i="97"/>
  <c r="D104" i="26"/>
  <c r="G103" i="26"/>
  <c r="D104" i="98"/>
  <c r="G103" i="98"/>
  <c r="E104" i="98"/>
  <c r="J102" i="95"/>
  <c r="D104" i="95"/>
  <c r="B104" i="95" s="1"/>
  <c r="G103" i="95"/>
  <c r="E104" i="95"/>
  <c r="I24" i="80"/>
  <c r="H25" i="76"/>
  <c r="I25" i="76" s="1"/>
  <c r="F30" i="74"/>
  <c r="E31" i="74" s="1"/>
  <c r="G27" i="67"/>
  <c r="I27" i="67" s="1"/>
  <c r="E28" i="67"/>
  <c r="D28" i="67"/>
  <c r="G28" i="46"/>
  <c r="I28" i="46" s="1"/>
  <c r="E29" i="46"/>
  <c r="D29" i="46"/>
  <c r="H30" i="39"/>
  <c r="E31" i="39"/>
  <c r="F31" i="39" s="1"/>
  <c r="G31" i="39" s="1"/>
  <c r="H32" i="24"/>
  <c r="I32" i="24" s="1"/>
  <c r="E33" i="24"/>
  <c r="D33" i="24"/>
  <c r="G27" i="61"/>
  <c r="I27" i="61" s="1"/>
  <c r="E23" i="93"/>
  <c r="D23" i="93"/>
  <c r="D24" i="94"/>
  <c r="E24" i="94"/>
  <c r="B26" i="82"/>
  <c r="B25" i="86"/>
  <c r="F25" i="86"/>
  <c r="G27" i="59"/>
  <c r="I27" i="59" s="1"/>
  <c r="H22" i="93"/>
  <c r="I22" i="93" s="1"/>
  <c r="H23" i="94"/>
  <c r="G23" i="94"/>
  <c r="F26" i="82"/>
  <c r="G26" i="82" s="1"/>
  <c r="F25" i="80"/>
  <c r="B25" i="80"/>
  <c r="I24" i="86"/>
  <c r="H30" i="42"/>
  <c r="D31" i="42"/>
  <c r="E31" i="42"/>
  <c r="E28" i="66"/>
  <c r="D28" i="66"/>
  <c r="D34" i="23"/>
  <c r="H33" i="23"/>
  <c r="G33" i="23"/>
  <c r="E34" i="23"/>
  <c r="G27" i="63"/>
  <c r="I27" i="63" s="1"/>
  <c r="F30" i="58"/>
  <c r="B30" i="58"/>
  <c r="B27" i="65"/>
  <c r="F27" i="65"/>
  <c r="G27" i="65" s="1"/>
  <c r="B26" i="75"/>
  <c r="F26" i="75"/>
  <c r="B30" i="55"/>
  <c r="F30" i="55"/>
  <c r="H30" i="55" s="1"/>
  <c r="G28" i="54"/>
  <c r="I28" i="54" s="1"/>
  <c r="H30" i="73"/>
  <c r="I30" i="73" s="1"/>
  <c r="G30" i="42"/>
  <c r="H27" i="66"/>
  <c r="G25" i="90"/>
  <c r="I25" i="90" s="1"/>
  <c r="D26" i="90"/>
  <c r="E26" i="90"/>
  <c r="H28" i="53"/>
  <c r="I28" i="53" s="1"/>
  <c r="D29" i="53"/>
  <c r="E29" i="53"/>
  <c r="G31" i="22"/>
  <c r="I31" i="22" s="1"/>
  <c r="G27" i="66"/>
  <c r="D25" i="91"/>
  <c r="G24" i="91"/>
  <c r="I24" i="91" s="1"/>
  <c r="E25" i="91"/>
  <c r="H24" i="84"/>
  <c r="I24" i="84" s="1"/>
  <c r="E25" i="84"/>
  <c r="D25" i="84"/>
  <c r="G23" i="89"/>
  <c r="I23" i="89" s="1"/>
  <c r="I22" i="26"/>
  <c r="G25" i="78"/>
  <c r="I25" i="78" s="1"/>
  <c r="H24" i="85"/>
  <c r="I24" i="85" s="1"/>
  <c r="D25" i="85"/>
  <c r="E25" i="85"/>
  <c r="E28" i="61"/>
  <c r="D28" i="61"/>
  <c r="G22" i="96"/>
  <c r="I22" i="96" s="1"/>
  <c r="D23" i="96"/>
  <c r="E23" i="96"/>
  <c r="E31" i="44"/>
  <c r="D31" i="44"/>
  <c r="E32" i="22"/>
  <c r="D32" i="22"/>
  <c r="I26" i="68"/>
  <c r="G25" i="77"/>
  <c r="I25" i="77" s="1"/>
  <c r="G24" i="81"/>
  <c r="I24" i="81" s="1"/>
  <c r="E25" i="81"/>
  <c r="D25" i="81"/>
  <c r="E26" i="76"/>
  <c r="D26" i="76"/>
  <c r="G22" i="95"/>
  <c r="I22" i="95" s="1"/>
  <c r="D23" i="95"/>
  <c r="E23" i="95"/>
  <c r="G33" i="27"/>
  <c r="I33" i="27" s="1"/>
  <c r="E34" i="27"/>
  <c r="D34" i="27"/>
  <c r="B31" i="39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69"/>
  <c r="H34" i="69" s="1"/>
  <c r="F34" i="31"/>
  <c r="G34" i="31" s="1"/>
  <c r="B34" i="31"/>
  <c r="H33" i="29"/>
  <c r="B27" i="60"/>
  <c r="F27" i="60"/>
  <c r="G27" i="60" s="1"/>
  <c r="G32" i="32"/>
  <c r="G31" i="21"/>
  <c r="D32" i="21"/>
  <c r="E32" i="21"/>
  <c r="B30" i="45"/>
  <c r="F30" i="45"/>
  <c r="G31" i="17"/>
  <c r="E32" i="17"/>
  <c r="D32" i="17"/>
  <c r="F28" i="64"/>
  <c r="G28" i="64" s="1"/>
  <c r="B28" i="64"/>
  <c r="H33" i="70"/>
  <c r="H28" i="57"/>
  <c r="H25" i="79"/>
  <c r="I25" i="79" s="1"/>
  <c r="E26" i="79"/>
  <c r="D26" i="79"/>
  <c r="F24" i="83"/>
  <c r="H24" i="83" s="1"/>
  <c r="B24" i="83"/>
  <c r="H31" i="21"/>
  <c r="I32" i="34"/>
  <c r="G33" i="29"/>
  <c r="B30" i="74"/>
  <c r="G31" i="3"/>
  <c r="I31" i="3" s="1"/>
  <c r="E32" i="3"/>
  <c r="D32" i="3"/>
  <c r="I27" i="56"/>
  <c r="G31" i="41"/>
  <c r="I31" i="41" s="1"/>
  <c r="D32" i="41"/>
  <c r="E32" i="41"/>
  <c r="D29" i="54"/>
  <c r="E29" i="54"/>
  <c r="B27" i="68"/>
  <c r="F27" i="68"/>
  <c r="G27" i="68" s="1"/>
  <c r="B28" i="56"/>
  <c r="F28" i="56"/>
  <c r="H28" i="56" s="1"/>
  <c r="B33" i="71"/>
  <c r="F33" i="71"/>
  <c r="H33" i="71" s="1"/>
  <c r="B33" i="30"/>
  <c r="F33" i="30"/>
  <c r="G33" i="30" s="1"/>
  <c r="G31" i="19"/>
  <c r="I31" i="19" s="1"/>
  <c r="D32" i="19"/>
  <c r="E32" i="19"/>
  <c r="E26" i="78"/>
  <c r="D26" i="78"/>
  <c r="I27" i="64"/>
  <c r="D24" i="92"/>
  <c r="E24" i="92"/>
  <c r="B34" i="69"/>
  <c r="F35" i="28"/>
  <c r="B35" i="28"/>
  <c r="G103" i="93"/>
  <c r="H103" i="93" s="1"/>
  <c r="G33" i="70"/>
  <c r="G28" i="57"/>
  <c r="D24" i="89"/>
  <c r="E24" i="89"/>
  <c r="B31" i="43"/>
  <c r="D28" i="63"/>
  <c r="E28" i="63"/>
  <c r="F25" i="88"/>
  <c r="G25" i="88" s="1"/>
  <c r="B25" i="88"/>
  <c r="H32" i="32"/>
  <c r="E23" i="26"/>
  <c r="F23" i="26" s="1"/>
  <c r="B23" i="26"/>
  <c r="I32" i="71"/>
  <c r="H31" i="17"/>
  <c r="D26" i="77"/>
  <c r="E26" i="77"/>
  <c r="G23" i="92"/>
  <c r="I23" i="92" s="1"/>
  <c r="E31" i="73"/>
  <c r="D31" i="73"/>
  <c r="J110" i="19"/>
  <c r="J109" i="43"/>
  <c r="J107" i="72"/>
  <c r="J106" i="64"/>
  <c r="J106" i="61"/>
  <c r="J102" i="84"/>
  <c r="J102" i="90"/>
  <c r="J105" i="68"/>
  <c r="J112" i="69"/>
  <c r="J112" i="70"/>
  <c r="J106" i="60"/>
  <c r="B23" i="13"/>
  <c r="F23" i="13"/>
  <c r="H23" i="13" s="1"/>
  <c r="B27" i="62"/>
  <c r="F27" i="62"/>
  <c r="D33" i="18"/>
  <c r="E33" i="18"/>
  <c r="I30" i="20"/>
  <c r="J112" i="27"/>
  <c r="J107" i="58"/>
  <c r="J107" i="46"/>
  <c r="J107" i="53"/>
  <c r="G32" i="18"/>
  <c r="G30" i="35"/>
  <c r="N5" i="35" s="1"/>
  <c r="B31" i="35"/>
  <c r="H30" i="35"/>
  <c r="N6" i="35" s="1"/>
  <c r="E31" i="35"/>
  <c r="F31" i="35" s="1"/>
  <c r="I26" i="62"/>
  <c r="D28" i="59"/>
  <c r="E28" i="59"/>
  <c r="F31" i="20"/>
  <c r="G31" i="20" s="1"/>
  <c r="B31" i="20"/>
  <c r="J102" i="86"/>
  <c r="J112" i="29"/>
  <c r="B24" i="87"/>
  <c r="F24" i="87"/>
  <c r="H32" i="18"/>
  <c r="I22" i="13"/>
  <c r="G108" i="46"/>
  <c r="D109" i="46"/>
  <c r="E109" i="46"/>
  <c r="D111" i="43"/>
  <c r="E111" i="43"/>
  <c r="G110" i="43"/>
  <c r="J108" i="74"/>
  <c r="J104" i="79"/>
  <c r="H104" i="81"/>
  <c r="M88" i="81" s="1"/>
  <c r="M89" i="81" s="1"/>
  <c r="I104" i="81"/>
  <c r="N88" i="81" s="1"/>
  <c r="E108" i="60"/>
  <c r="G107" i="60"/>
  <c r="D108" i="60"/>
  <c r="E108" i="63"/>
  <c r="D108" i="63"/>
  <c r="G107" i="63"/>
  <c r="E104" i="84"/>
  <c r="D104" i="84"/>
  <c r="G103" i="84"/>
  <c r="J102" i="92"/>
  <c r="E106" i="78"/>
  <c r="G105" i="78"/>
  <c r="D106" i="78"/>
  <c r="D104" i="86"/>
  <c r="E104" i="86"/>
  <c r="F108" i="62"/>
  <c r="B108" i="62"/>
  <c r="J111" i="31"/>
  <c r="J110" i="20"/>
  <c r="I111" i="22"/>
  <c r="N88" i="22" s="1"/>
  <c r="H111" i="22"/>
  <c r="M88" i="22" s="1"/>
  <c r="M89" i="22" s="1"/>
  <c r="D109" i="58"/>
  <c r="E109" i="58"/>
  <c r="G108" i="58"/>
  <c r="E104" i="92"/>
  <c r="D104" i="92"/>
  <c r="G103" i="92"/>
  <c r="H103" i="91"/>
  <c r="M88" i="91" s="1"/>
  <c r="M89" i="91" s="1"/>
  <c r="I103" i="91"/>
  <c r="N88" i="91" s="1"/>
  <c r="D110" i="74"/>
  <c r="E110" i="74"/>
  <c r="E104" i="90"/>
  <c r="G103" i="90"/>
  <c r="D104" i="90"/>
  <c r="J104" i="78"/>
  <c r="H109" i="45"/>
  <c r="M88" i="45" s="1"/>
  <c r="M89" i="45" s="1"/>
  <c r="I109" i="45"/>
  <c r="N88" i="45" s="1"/>
  <c r="E114" i="29"/>
  <c r="D114" i="29"/>
  <c r="G113" i="29"/>
  <c r="D109" i="72"/>
  <c r="G108" i="72"/>
  <c r="E109" i="72"/>
  <c r="D112" i="20"/>
  <c r="E112" i="20"/>
  <c r="D106" i="79"/>
  <c r="E106" i="79"/>
  <c r="G105" i="79"/>
  <c r="D108" i="65"/>
  <c r="G107" i="65"/>
  <c r="E108" i="65"/>
  <c r="D109" i="53"/>
  <c r="E109" i="53"/>
  <c r="G108" i="53"/>
  <c r="D107" i="66"/>
  <c r="E107" i="66"/>
  <c r="G106" i="66"/>
  <c r="J103" i="85"/>
  <c r="G107" i="64"/>
  <c r="E108" i="64"/>
  <c r="D108" i="64"/>
  <c r="J110" i="34"/>
  <c r="D114" i="70"/>
  <c r="E114" i="70"/>
  <c r="G113" i="70"/>
  <c r="J102" i="88"/>
  <c r="G110" i="39"/>
  <c r="D111" i="39"/>
  <c r="E111" i="39"/>
  <c r="H103" i="89"/>
  <c r="M88" i="89" s="1"/>
  <c r="M89" i="89" s="1"/>
  <c r="I103" i="89"/>
  <c r="N88" i="89" s="1"/>
  <c r="E112" i="19"/>
  <c r="D112" i="19"/>
  <c r="G111" i="19"/>
  <c r="J105" i="66"/>
  <c r="F110" i="45"/>
  <c r="B110" i="45"/>
  <c r="B111" i="41"/>
  <c r="F111" i="41"/>
  <c r="J106" i="63"/>
  <c r="J109" i="39"/>
  <c r="G107" i="61"/>
  <c r="E108" i="61"/>
  <c r="D108" i="61"/>
  <c r="I107" i="62"/>
  <c r="N88" i="62" s="1"/>
  <c r="N89" i="62" s="1"/>
  <c r="H107" i="62"/>
  <c r="M88" i="62" s="1"/>
  <c r="E105" i="85"/>
  <c r="G104" i="85"/>
  <c r="D105" i="85"/>
  <c r="D107" i="68"/>
  <c r="G106" i="68"/>
  <c r="E107" i="68"/>
  <c r="G112" i="32"/>
  <c r="E113" i="32"/>
  <c r="D113" i="32"/>
  <c r="D114" i="30"/>
  <c r="G113" i="30"/>
  <c r="E114" i="30"/>
  <c r="F104" i="91"/>
  <c r="B104" i="91"/>
  <c r="B111" i="73"/>
  <c r="B104" i="89"/>
  <c r="F104" i="89"/>
  <c r="J111" i="32"/>
  <c r="D114" i="27"/>
  <c r="G113" i="27"/>
  <c r="E114" i="27"/>
  <c r="J112" i="30"/>
  <c r="D104" i="88"/>
  <c r="G103" i="88"/>
  <c r="E104" i="88"/>
  <c r="I110" i="41"/>
  <c r="N88" i="41" s="1"/>
  <c r="N89" i="41" s="1"/>
  <c r="H110" i="41"/>
  <c r="M88" i="41" s="1"/>
  <c r="D113" i="31"/>
  <c r="G112" i="31"/>
  <c r="E113" i="31"/>
  <c r="E114" i="69"/>
  <c r="G113" i="69"/>
  <c r="D114" i="69"/>
  <c r="B112" i="22"/>
  <c r="F112" i="22"/>
  <c r="D112" i="34"/>
  <c r="E112" i="34"/>
  <c r="G112" i="18"/>
  <c r="E113" i="18"/>
  <c r="D113" i="18"/>
  <c r="J108" i="57"/>
  <c r="I109" i="56"/>
  <c r="H109" i="56"/>
  <c r="G108" i="59"/>
  <c r="D109" i="59"/>
  <c r="E109" i="59"/>
  <c r="J107" i="59"/>
  <c r="F110" i="56"/>
  <c r="B110" i="56"/>
  <c r="D114" i="23"/>
  <c r="E114" i="23"/>
  <c r="G113" i="23"/>
  <c r="J111" i="35"/>
  <c r="D114" i="71"/>
  <c r="E114" i="71"/>
  <c r="G113" i="71"/>
  <c r="F112" i="17"/>
  <c r="G112" i="17" s="1"/>
  <c r="E110" i="57"/>
  <c r="G109" i="57"/>
  <c r="D110" i="57"/>
  <c r="J112" i="71"/>
  <c r="B106" i="75"/>
  <c r="F106" i="75"/>
  <c r="B103" i="33"/>
  <c r="J113" i="28"/>
  <c r="J103" i="82"/>
  <c r="F111" i="42"/>
  <c r="B111" i="42"/>
  <c r="G104" i="82"/>
  <c r="D105" i="82"/>
  <c r="E105" i="82"/>
  <c r="B109" i="55"/>
  <c r="F109" i="55"/>
  <c r="I105" i="75"/>
  <c r="N88" i="75" s="1"/>
  <c r="H105" i="75"/>
  <c r="M88" i="75" s="1"/>
  <c r="M89" i="75" s="1"/>
  <c r="J102" i="96"/>
  <c r="B106" i="76"/>
  <c r="F106" i="76"/>
  <c r="G111" i="3"/>
  <c r="D112" i="3"/>
  <c r="E112" i="3"/>
  <c r="B112" i="21"/>
  <c r="F112" i="21"/>
  <c r="I112" i="24"/>
  <c r="N88" i="24" s="1"/>
  <c r="H112" i="24"/>
  <c r="M88" i="24" s="1"/>
  <c r="M89" i="24" s="1"/>
  <c r="H104" i="80"/>
  <c r="M88" i="80" s="1"/>
  <c r="M89" i="80" s="1"/>
  <c r="I104" i="80"/>
  <c r="N88" i="80" s="1"/>
  <c r="J105" i="67"/>
  <c r="I108" i="55"/>
  <c r="N88" i="55" s="1"/>
  <c r="H108" i="55"/>
  <c r="M88" i="55" s="1"/>
  <c r="M89" i="55" s="1"/>
  <c r="H104" i="83"/>
  <c r="M88" i="83" s="1"/>
  <c r="M89" i="83" s="1"/>
  <c r="I104" i="83"/>
  <c r="N88" i="83" s="1"/>
  <c r="I102" i="13"/>
  <c r="H102" i="13"/>
  <c r="B104" i="25"/>
  <c r="I110" i="42"/>
  <c r="N88" i="42" s="1"/>
  <c r="H110" i="42"/>
  <c r="M88" i="42" s="1"/>
  <c r="M89" i="42" s="1"/>
  <c r="D115" i="28"/>
  <c r="G114" i="28"/>
  <c r="E115" i="28"/>
  <c r="G103" i="96"/>
  <c r="D104" i="96"/>
  <c r="B104" i="93"/>
  <c r="F104" i="93"/>
  <c r="I102" i="33"/>
  <c r="H102" i="33"/>
  <c r="J109" i="44"/>
  <c r="B114" i="35"/>
  <c r="F113" i="24"/>
  <c r="B113" i="24"/>
  <c r="B105" i="80"/>
  <c r="F105" i="80"/>
  <c r="H103" i="25"/>
  <c r="I103" i="25"/>
  <c r="I111" i="17"/>
  <c r="N88" i="17" s="1"/>
  <c r="H111" i="17"/>
  <c r="M88" i="17" s="1"/>
  <c r="J110" i="3"/>
  <c r="H105" i="77"/>
  <c r="M88" i="77" s="1"/>
  <c r="M89" i="77" s="1"/>
  <c r="I105" i="77"/>
  <c r="N88" i="77" s="1"/>
  <c r="B109" i="54"/>
  <c r="F109" i="54"/>
  <c r="G110" i="44"/>
  <c r="D111" i="44"/>
  <c r="E111" i="44"/>
  <c r="G103" i="87"/>
  <c r="D104" i="87"/>
  <c r="E104" i="87"/>
  <c r="J102" i="87"/>
  <c r="D107" i="67"/>
  <c r="G106" i="67"/>
  <c r="E107" i="67"/>
  <c r="E103" i="33"/>
  <c r="F103" i="33" s="1"/>
  <c r="B106" i="77"/>
  <c r="F106" i="77"/>
  <c r="F105" i="83"/>
  <c r="B105" i="83"/>
  <c r="H108" i="54"/>
  <c r="M88" i="54" s="1"/>
  <c r="M89" i="54" s="1"/>
  <c r="I108" i="54"/>
  <c r="N88" i="54" s="1"/>
  <c r="H105" i="76"/>
  <c r="M88" i="76" s="1"/>
  <c r="M89" i="76" s="1"/>
  <c r="I105" i="76"/>
  <c r="N88" i="76" s="1"/>
  <c r="F103" i="13"/>
  <c r="B103" i="13"/>
  <c r="H111" i="21"/>
  <c r="M88" i="21" s="1"/>
  <c r="M89" i="21" s="1"/>
  <c r="I111" i="21"/>
  <c r="N88" i="21" s="1"/>
  <c r="I112" i="35"/>
  <c r="N88" i="35" s="1"/>
  <c r="H112" i="35"/>
  <c r="M88" i="35" s="1"/>
  <c r="M89" i="35" s="1"/>
  <c r="E104" i="25"/>
  <c r="F104" i="25" s="1"/>
  <c r="I46" i="36"/>
  <c r="I26" i="36"/>
  <c r="I40" i="36"/>
  <c r="I65" i="36"/>
  <c r="I67" i="36"/>
  <c r="I68" i="36"/>
  <c r="I81" i="36"/>
  <c r="I23" i="36"/>
  <c r="I47" i="36"/>
  <c r="I69" i="36"/>
  <c r="I37" i="36"/>
  <c r="I24" i="36"/>
  <c r="I43" i="36"/>
  <c r="I72" i="36"/>
  <c r="I75" i="36"/>
  <c r="I89" i="36"/>
  <c r="I73" i="36"/>
  <c r="I83" i="36"/>
  <c r="E114" i="35" l="1"/>
  <c r="F114" i="35" s="1"/>
  <c r="F29" i="72"/>
  <c r="G29" i="72" s="1"/>
  <c r="N7" i="35"/>
  <c r="N88" i="65"/>
  <c r="I22" i="25"/>
  <c r="N89" i="35"/>
  <c r="O88" i="35"/>
  <c r="O89" i="35" s="1"/>
  <c r="O88" i="54"/>
  <c r="O89" i="54" s="1"/>
  <c r="N89" i="54"/>
  <c r="O88" i="42"/>
  <c r="O89" i="42" s="1"/>
  <c r="N89" i="42"/>
  <c r="N89" i="45"/>
  <c r="O88" i="45"/>
  <c r="O89" i="45" s="1"/>
  <c r="O88" i="91"/>
  <c r="O89" i="91" s="1"/>
  <c r="N89" i="91"/>
  <c r="O88" i="24"/>
  <c r="O89" i="24" s="1"/>
  <c r="N89" i="24"/>
  <c r="O88" i="76"/>
  <c r="O89" i="76" s="1"/>
  <c r="N89" i="76"/>
  <c r="N89" i="75"/>
  <c r="O88" i="75"/>
  <c r="O89" i="75" s="1"/>
  <c r="O88" i="22"/>
  <c r="O89" i="22" s="1"/>
  <c r="N89" i="22"/>
  <c r="N89" i="81"/>
  <c r="O88" i="81"/>
  <c r="O89" i="81" s="1"/>
  <c r="J111" i="18"/>
  <c r="M88" i="18"/>
  <c r="N89" i="83"/>
  <c r="O88" i="83"/>
  <c r="O89" i="83" s="1"/>
  <c r="N89" i="80"/>
  <c r="O88" i="80"/>
  <c r="O89" i="80" s="1"/>
  <c r="N89" i="21"/>
  <c r="O88" i="21"/>
  <c r="O89" i="21" s="1"/>
  <c r="N89" i="77"/>
  <c r="O88" i="77"/>
  <c r="O89" i="77" s="1"/>
  <c r="O88" i="17"/>
  <c r="O88" i="55"/>
  <c r="O89" i="55" s="1"/>
  <c r="N89" i="55"/>
  <c r="O88" i="89"/>
  <c r="O89" i="89" s="1"/>
  <c r="N89" i="89"/>
  <c r="J112" i="23"/>
  <c r="M88" i="23"/>
  <c r="E23" i="25"/>
  <c r="F23" i="25" s="1"/>
  <c r="B23" i="25"/>
  <c r="I110" i="73"/>
  <c r="G34" i="69"/>
  <c r="I31" i="17"/>
  <c r="G24" i="97"/>
  <c r="I30" i="39"/>
  <c r="E32" i="43"/>
  <c r="G31" i="43"/>
  <c r="H31" i="43"/>
  <c r="I30" i="43"/>
  <c r="H24" i="97"/>
  <c r="I23" i="98"/>
  <c r="F24" i="99"/>
  <c r="G24" i="99" s="1"/>
  <c r="B24" i="99"/>
  <c r="E25" i="97"/>
  <c r="F25" i="97" s="1"/>
  <c r="B25" i="97"/>
  <c r="F24" i="98"/>
  <c r="G24" i="98" s="1"/>
  <c r="B24" i="98"/>
  <c r="F105" i="81"/>
  <c r="D106" i="81" s="1"/>
  <c r="M89" i="62"/>
  <c r="O88" i="62"/>
  <c r="O89" i="62" s="1"/>
  <c r="M89" i="41"/>
  <c r="O88" i="41"/>
  <c r="O89" i="41" s="1"/>
  <c r="J102" i="99"/>
  <c r="E104" i="99"/>
  <c r="D104" i="99"/>
  <c r="G103" i="99"/>
  <c r="G103" i="94"/>
  <c r="H103" i="94" s="1"/>
  <c r="M88" i="94" s="1"/>
  <c r="M89" i="94" s="1"/>
  <c r="I30" i="42"/>
  <c r="G30" i="74"/>
  <c r="D31" i="74"/>
  <c r="F31" i="74" s="1"/>
  <c r="H31" i="74" s="1"/>
  <c r="H30" i="74"/>
  <c r="I31" i="21"/>
  <c r="F32" i="3"/>
  <c r="D33" i="3" s="1"/>
  <c r="B104" i="26"/>
  <c r="E104" i="26"/>
  <c r="F104" i="26" s="1"/>
  <c r="H103" i="98"/>
  <c r="I103" i="98"/>
  <c r="B104" i="98"/>
  <c r="F104" i="98"/>
  <c r="I103" i="97"/>
  <c r="H103" i="97"/>
  <c r="H103" i="26"/>
  <c r="I103" i="26"/>
  <c r="F104" i="97"/>
  <c r="B104" i="97"/>
  <c r="H103" i="95"/>
  <c r="I103" i="95"/>
  <c r="F104" i="95"/>
  <c r="I103" i="93"/>
  <c r="J103" i="93" s="1"/>
  <c r="B28" i="67"/>
  <c r="F28" i="67"/>
  <c r="G28" i="67" s="1"/>
  <c r="H27" i="65"/>
  <c r="I27" i="65" s="1"/>
  <c r="F29" i="46"/>
  <c r="G29" i="46" s="1"/>
  <c r="B29" i="46"/>
  <c r="D32" i="43"/>
  <c r="B32" i="43" s="1"/>
  <c r="F31" i="42"/>
  <c r="D32" i="42" s="1"/>
  <c r="F33" i="24"/>
  <c r="H33" i="24" s="1"/>
  <c r="B33" i="24"/>
  <c r="G25" i="80"/>
  <c r="D26" i="80"/>
  <c r="E26" i="80"/>
  <c r="B24" i="94"/>
  <c r="F24" i="94"/>
  <c r="H24" i="94" s="1"/>
  <c r="H29" i="72"/>
  <c r="I29" i="72" s="1"/>
  <c r="D27" i="82"/>
  <c r="E27" i="82"/>
  <c r="H26" i="82"/>
  <c r="I26" i="82" s="1"/>
  <c r="B23" i="93"/>
  <c r="F23" i="93"/>
  <c r="G23" i="93" s="1"/>
  <c r="H33" i="30"/>
  <c r="I33" i="30" s="1"/>
  <c r="H25" i="80"/>
  <c r="I25" i="80" s="1"/>
  <c r="G25" i="86"/>
  <c r="D26" i="86"/>
  <c r="H25" i="86"/>
  <c r="E26" i="86"/>
  <c r="I23" i="94"/>
  <c r="B25" i="91"/>
  <c r="F25" i="91"/>
  <c r="H25" i="91" s="1"/>
  <c r="H31" i="20"/>
  <c r="I31" i="20" s="1"/>
  <c r="E104" i="94"/>
  <c r="F104" i="94" s="1"/>
  <c r="H28" i="64"/>
  <c r="I28" i="64" s="1"/>
  <c r="I27" i="66"/>
  <c r="D27" i="75"/>
  <c r="E27" i="75"/>
  <c r="I33" i="23"/>
  <c r="F29" i="53"/>
  <c r="H29" i="53" s="1"/>
  <c r="B29" i="53"/>
  <c r="H25" i="88"/>
  <c r="I25" i="88" s="1"/>
  <c r="H27" i="60"/>
  <c r="I27" i="60" s="1"/>
  <c r="G26" i="75"/>
  <c r="G30" i="58"/>
  <c r="E31" i="58"/>
  <c r="H30" i="58"/>
  <c r="D31" i="58"/>
  <c r="F34" i="23"/>
  <c r="B34" i="23"/>
  <c r="B31" i="42"/>
  <c r="F23" i="95"/>
  <c r="E24" i="95" s="1"/>
  <c r="F25" i="84"/>
  <c r="G25" i="84" s="1"/>
  <c r="B25" i="84"/>
  <c r="B26" i="90"/>
  <c r="F26" i="90"/>
  <c r="G26" i="90" s="1"/>
  <c r="G30" i="55"/>
  <c r="I30" i="55" s="1"/>
  <c r="E31" i="55"/>
  <c r="D31" i="55"/>
  <c r="H26" i="75"/>
  <c r="E28" i="65"/>
  <c r="D28" i="65"/>
  <c r="F28" i="66"/>
  <c r="B28" i="66"/>
  <c r="F34" i="27"/>
  <c r="B34" i="27"/>
  <c r="B32" i="22"/>
  <c r="F32" i="22"/>
  <c r="G32" i="22" s="1"/>
  <c r="B25" i="85"/>
  <c r="F25" i="85"/>
  <c r="H25" i="85" s="1"/>
  <c r="H34" i="31"/>
  <c r="I34" i="31" s="1"/>
  <c r="D32" i="39"/>
  <c r="E32" i="39"/>
  <c r="B23" i="95"/>
  <c r="B23" i="96"/>
  <c r="F23" i="96"/>
  <c r="H23" i="96" s="1"/>
  <c r="B28" i="61"/>
  <c r="F28" i="61"/>
  <c r="G28" i="61" s="1"/>
  <c r="G24" i="83"/>
  <c r="I24" i="83" s="1"/>
  <c r="D30" i="72"/>
  <c r="E30" i="72"/>
  <c r="B25" i="81"/>
  <c r="F25" i="81"/>
  <c r="G25" i="81" s="1"/>
  <c r="F31" i="44"/>
  <c r="G31" i="44" s="1"/>
  <c r="B31" i="44"/>
  <c r="F32" i="19"/>
  <c r="G32" i="19" s="1"/>
  <c r="H31" i="39"/>
  <c r="I31" i="39" s="1"/>
  <c r="B26" i="76"/>
  <c r="F26" i="76"/>
  <c r="I34" i="69"/>
  <c r="I23" i="33"/>
  <c r="B32" i="41"/>
  <c r="F32" i="41"/>
  <c r="G32" i="41" s="1"/>
  <c r="C41" i="17"/>
  <c r="B32" i="17"/>
  <c r="F32" i="17"/>
  <c r="F34" i="29"/>
  <c r="H34" i="29" s="1"/>
  <c r="B34" i="29"/>
  <c r="G23" i="26"/>
  <c r="H23" i="26"/>
  <c r="D24" i="26"/>
  <c r="E24" i="26" s="1"/>
  <c r="D36" i="28"/>
  <c r="E36" i="28"/>
  <c r="B32" i="19"/>
  <c r="D34" i="71"/>
  <c r="E34" i="71"/>
  <c r="D29" i="56"/>
  <c r="E29" i="56"/>
  <c r="D28" i="68"/>
  <c r="E28" i="68"/>
  <c r="B29" i="57"/>
  <c r="F29" i="57"/>
  <c r="H29" i="57" s="1"/>
  <c r="B33" i="32"/>
  <c r="G33" i="34"/>
  <c r="E34" i="34"/>
  <c r="D34" i="34"/>
  <c r="G30" i="45"/>
  <c r="E31" i="45"/>
  <c r="D31" i="45"/>
  <c r="F34" i="70"/>
  <c r="H34" i="70" s="1"/>
  <c r="B34" i="70"/>
  <c r="B26" i="77"/>
  <c r="F26" i="77"/>
  <c r="H26" i="77" s="1"/>
  <c r="H35" i="28"/>
  <c r="F24" i="92"/>
  <c r="B24" i="92"/>
  <c r="F26" i="78"/>
  <c r="G26" i="78" s="1"/>
  <c r="B26" i="78"/>
  <c r="D25" i="83"/>
  <c r="E25" i="83"/>
  <c r="I28" i="57"/>
  <c r="H30" i="45"/>
  <c r="D28" i="60"/>
  <c r="E28" i="60"/>
  <c r="F33" i="32"/>
  <c r="B29" i="54"/>
  <c r="F29" i="54"/>
  <c r="G29" i="54" s="1"/>
  <c r="B32" i="21"/>
  <c r="F32" i="21"/>
  <c r="H32" i="21" s="1"/>
  <c r="D35" i="69"/>
  <c r="E35" i="69"/>
  <c r="B31" i="73"/>
  <c r="F31" i="73"/>
  <c r="I32" i="32"/>
  <c r="E26" i="88"/>
  <c r="D26" i="88"/>
  <c r="F28" i="63"/>
  <c r="H28" i="63" s="1"/>
  <c r="B28" i="63"/>
  <c r="B24" i="89"/>
  <c r="F24" i="89"/>
  <c r="G24" i="89" s="1"/>
  <c r="G35" i="28"/>
  <c r="D34" i="30"/>
  <c r="E34" i="30"/>
  <c r="G33" i="71"/>
  <c r="I33" i="71" s="1"/>
  <c r="G28" i="56"/>
  <c r="I28" i="56" s="1"/>
  <c r="H27" i="68"/>
  <c r="I27" i="68" s="1"/>
  <c r="B32" i="3"/>
  <c r="F26" i="79"/>
  <c r="G26" i="79" s="1"/>
  <c r="B26" i="79"/>
  <c r="I33" i="70"/>
  <c r="E29" i="64"/>
  <c r="D29" i="64"/>
  <c r="I33" i="29"/>
  <c r="E35" i="31"/>
  <c r="D35" i="31"/>
  <c r="H33" i="34"/>
  <c r="B24" i="33"/>
  <c r="F24" i="33"/>
  <c r="I103" i="94"/>
  <c r="N88" i="94" s="1"/>
  <c r="N89" i="94" s="1"/>
  <c r="D113" i="17"/>
  <c r="B113" i="17" s="1"/>
  <c r="E113" i="17"/>
  <c r="D25" i="87"/>
  <c r="E25" i="87"/>
  <c r="D28" i="62"/>
  <c r="E28" i="62"/>
  <c r="J103" i="89"/>
  <c r="J104" i="81"/>
  <c r="E32" i="35"/>
  <c r="F32" i="35" s="1"/>
  <c r="G31" i="35"/>
  <c r="H31" i="35"/>
  <c r="B32" i="35"/>
  <c r="H27" i="62"/>
  <c r="D24" i="13"/>
  <c r="E24" i="13" s="1"/>
  <c r="G24" i="87"/>
  <c r="D32" i="20"/>
  <c r="E32" i="20"/>
  <c r="B28" i="59"/>
  <c r="F28" i="59"/>
  <c r="G28" i="59" s="1"/>
  <c r="I30" i="35"/>
  <c r="B33" i="18"/>
  <c r="F33" i="18"/>
  <c r="G33" i="18" s="1"/>
  <c r="G23" i="13"/>
  <c r="I23" i="13" s="1"/>
  <c r="I32" i="18"/>
  <c r="J107" i="62"/>
  <c r="J103" i="91"/>
  <c r="H24" i="87"/>
  <c r="G27" i="62"/>
  <c r="B112" i="34"/>
  <c r="F112" i="34"/>
  <c r="I113" i="69"/>
  <c r="N88" i="69" s="1"/>
  <c r="H113" i="69"/>
  <c r="M88" i="69" s="1"/>
  <c r="M89" i="69" s="1"/>
  <c r="F113" i="31"/>
  <c r="B113" i="31"/>
  <c r="I103" i="88"/>
  <c r="N88" i="88" s="1"/>
  <c r="H103" i="88"/>
  <c r="M88" i="88" s="1"/>
  <c r="M89" i="88" s="1"/>
  <c r="I113" i="27"/>
  <c r="N88" i="27" s="1"/>
  <c r="H113" i="27"/>
  <c r="M88" i="27" s="1"/>
  <c r="M89" i="27" s="1"/>
  <c r="I113" i="30"/>
  <c r="N88" i="30" s="1"/>
  <c r="H113" i="30"/>
  <c r="M88" i="30" s="1"/>
  <c r="M89" i="30" s="1"/>
  <c r="H112" i="32"/>
  <c r="M88" i="32" s="1"/>
  <c r="M89" i="32" s="1"/>
  <c r="I112" i="32"/>
  <c r="N88" i="32" s="1"/>
  <c r="F105" i="85"/>
  <c r="B105" i="85"/>
  <c r="F112" i="19"/>
  <c r="B112" i="19"/>
  <c r="H113" i="70"/>
  <c r="M88" i="70" s="1"/>
  <c r="M89" i="70" s="1"/>
  <c r="I113" i="70"/>
  <c r="N88" i="70" s="1"/>
  <c r="F108" i="64"/>
  <c r="B108" i="64"/>
  <c r="H106" i="66"/>
  <c r="M88" i="66" s="1"/>
  <c r="M89" i="66" s="1"/>
  <c r="I106" i="66"/>
  <c r="N88" i="66" s="1"/>
  <c r="F108" i="65"/>
  <c r="B108" i="65"/>
  <c r="I111" i="20"/>
  <c r="N88" i="20" s="1"/>
  <c r="H108" i="72"/>
  <c r="M88" i="72" s="1"/>
  <c r="M89" i="72" s="1"/>
  <c r="I108" i="72"/>
  <c r="N88" i="72" s="1"/>
  <c r="B104" i="90"/>
  <c r="F104" i="90"/>
  <c r="B104" i="86"/>
  <c r="F104" i="86"/>
  <c r="I107" i="63"/>
  <c r="N88" i="63" s="1"/>
  <c r="H107" i="63"/>
  <c r="M88" i="63" s="1"/>
  <c r="M89" i="63" s="1"/>
  <c r="I107" i="60"/>
  <c r="N88" i="60" s="1"/>
  <c r="H107" i="60"/>
  <c r="M88" i="60" s="1"/>
  <c r="M89" i="60" s="1"/>
  <c r="B111" i="43"/>
  <c r="F111" i="43"/>
  <c r="D113" i="22"/>
  <c r="G112" i="22"/>
  <c r="E113" i="22"/>
  <c r="B104" i="88"/>
  <c r="F104" i="88"/>
  <c r="F114" i="27"/>
  <c r="B114" i="27"/>
  <c r="F114" i="30"/>
  <c r="B114" i="30"/>
  <c r="H104" i="85"/>
  <c r="M88" i="85" s="1"/>
  <c r="M89" i="85" s="1"/>
  <c r="I104" i="85"/>
  <c r="N88" i="85" s="1"/>
  <c r="F108" i="61"/>
  <c r="B108" i="61"/>
  <c r="D111" i="45"/>
  <c r="E111" i="45"/>
  <c r="G110" i="45"/>
  <c r="F111" i="39"/>
  <c r="B111" i="39"/>
  <c r="B109" i="53"/>
  <c r="F109" i="53"/>
  <c r="I105" i="79"/>
  <c r="N88" i="79" s="1"/>
  <c r="H105" i="79"/>
  <c r="M88" i="79" s="1"/>
  <c r="M89" i="79" s="1"/>
  <c r="B109" i="72"/>
  <c r="F109" i="72"/>
  <c r="J109" i="45"/>
  <c r="H103" i="90"/>
  <c r="M88" i="90" s="1"/>
  <c r="M89" i="90" s="1"/>
  <c r="I103" i="90"/>
  <c r="N88" i="90" s="1"/>
  <c r="H108" i="58"/>
  <c r="M88" i="58" s="1"/>
  <c r="M89" i="58" s="1"/>
  <c r="I108" i="58"/>
  <c r="N88" i="58" s="1"/>
  <c r="J111" i="22"/>
  <c r="D109" i="62"/>
  <c r="G108" i="62"/>
  <c r="E109" i="62"/>
  <c r="B106" i="78"/>
  <c r="F106" i="78"/>
  <c r="H103" i="84"/>
  <c r="M88" i="84" s="1"/>
  <c r="M89" i="84" s="1"/>
  <c r="I103" i="84"/>
  <c r="N88" i="84" s="1"/>
  <c r="B108" i="63"/>
  <c r="F108" i="63"/>
  <c r="J109" i="56"/>
  <c r="J110" i="41"/>
  <c r="D112" i="73"/>
  <c r="G111" i="73"/>
  <c r="E112" i="73"/>
  <c r="G104" i="91"/>
  <c r="D105" i="91"/>
  <c r="E105" i="91"/>
  <c r="F113" i="32"/>
  <c r="B113" i="32"/>
  <c r="H106" i="68"/>
  <c r="M88" i="68" s="1"/>
  <c r="M89" i="68" s="1"/>
  <c r="I106" i="68"/>
  <c r="N88" i="68" s="1"/>
  <c r="E112" i="41"/>
  <c r="G111" i="41"/>
  <c r="D112" i="41"/>
  <c r="I110" i="39"/>
  <c r="N88" i="39" s="1"/>
  <c r="H110" i="39"/>
  <c r="M88" i="39" s="1"/>
  <c r="M89" i="39" s="1"/>
  <c r="F114" i="70"/>
  <c r="B114" i="70"/>
  <c r="I107" i="64"/>
  <c r="N88" i="64" s="1"/>
  <c r="H107" i="64"/>
  <c r="M88" i="64" s="1"/>
  <c r="M89" i="64" s="1"/>
  <c r="B107" i="66"/>
  <c r="F107" i="66"/>
  <c r="B112" i="20"/>
  <c r="F112" i="20"/>
  <c r="H113" i="29"/>
  <c r="M88" i="29" s="1"/>
  <c r="M89" i="29" s="1"/>
  <c r="I113" i="29"/>
  <c r="N88" i="29" s="1"/>
  <c r="F110" i="74"/>
  <c r="B110" i="74"/>
  <c r="H103" i="92"/>
  <c r="M88" i="92" s="1"/>
  <c r="M89" i="92" s="1"/>
  <c r="I103" i="92"/>
  <c r="N88" i="92" s="1"/>
  <c r="I105" i="78"/>
  <c r="N88" i="78" s="1"/>
  <c r="H105" i="78"/>
  <c r="M88" i="78" s="1"/>
  <c r="M89" i="78" s="1"/>
  <c r="B104" i="84"/>
  <c r="F104" i="84"/>
  <c r="I110" i="43"/>
  <c r="N88" i="43" s="1"/>
  <c r="H110" i="43"/>
  <c r="M88" i="43" s="1"/>
  <c r="M89" i="43" s="1"/>
  <c r="F109" i="46"/>
  <c r="B109" i="46"/>
  <c r="F114" i="69"/>
  <c r="B114" i="69"/>
  <c r="H112" i="31"/>
  <c r="M88" i="31" s="1"/>
  <c r="M89" i="31" s="1"/>
  <c r="I112" i="31"/>
  <c r="N88" i="31" s="1"/>
  <c r="G104" i="89"/>
  <c r="E105" i="89"/>
  <c r="D105" i="89"/>
  <c r="G105" i="81"/>
  <c r="B107" i="68"/>
  <c r="F107" i="68"/>
  <c r="H107" i="61"/>
  <c r="M88" i="61" s="1"/>
  <c r="M89" i="61" s="1"/>
  <c r="I107" i="61"/>
  <c r="N88" i="61" s="1"/>
  <c r="H111" i="19"/>
  <c r="M88" i="19" s="1"/>
  <c r="M89" i="19" s="1"/>
  <c r="I111" i="19"/>
  <c r="N88" i="19" s="1"/>
  <c r="I108" i="53"/>
  <c r="N88" i="53" s="1"/>
  <c r="H108" i="53"/>
  <c r="M88" i="53" s="1"/>
  <c r="M89" i="53" s="1"/>
  <c r="H107" i="65"/>
  <c r="I107" i="65"/>
  <c r="B106" i="79"/>
  <c r="F106" i="79"/>
  <c r="B114" i="29"/>
  <c r="F114" i="29"/>
  <c r="F104" i="92"/>
  <c r="B104" i="92"/>
  <c r="B109" i="58"/>
  <c r="F109" i="58"/>
  <c r="F108" i="60"/>
  <c r="B108" i="60"/>
  <c r="I108" i="46"/>
  <c r="N88" i="46" s="1"/>
  <c r="H108" i="46"/>
  <c r="M88" i="46" s="1"/>
  <c r="M89" i="46" s="1"/>
  <c r="B114" i="23"/>
  <c r="F114" i="23"/>
  <c r="I112" i="18"/>
  <c r="H112" i="18"/>
  <c r="F109" i="59"/>
  <c r="B109" i="59"/>
  <c r="H113" i="23"/>
  <c r="I113" i="23"/>
  <c r="E111" i="56"/>
  <c r="G110" i="56"/>
  <c r="D111" i="56"/>
  <c r="H108" i="59"/>
  <c r="I108" i="59"/>
  <c r="F113" i="18"/>
  <c r="B113" i="18"/>
  <c r="I109" i="57"/>
  <c r="H109" i="57"/>
  <c r="F114" i="71"/>
  <c r="B114" i="71"/>
  <c r="F110" i="57"/>
  <c r="B110" i="57"/>
  <c r="H113" i="71"/>
  <c r="I113" i="71"/>
  <c r="J103" i="25"/>
  <c r="G106" i="75"/>
  <c r="D107" i="75"/>
  <c r="E107" i="75"/>
  <c r="J105" i="76"/>
  <c r="I106" i="67"/>
  <c r="N88" i="67" s="1"/>
  <c r="H106" i="67"/>
  <c r="M88" i="67" s="1"/>
  <c r="M89" i="67" s="1"/>
  <c r="B111" i="44"/>
  <c r="F111" i="44"/>
  <c r="G114" i="35"/>
  <c r="B115" i="35"/>
  <c r="E115" i="35"/>
  <c r="F115" i="35" s="1"/>
  <c r="B104" i="96"/>
  <c r="D105" i="25"/>
  <c r="G104" i="25"/>
  <c r="H103" i="87"/>
  <c r="M88" i="87" s="1"/>
  <c r="M89" i="87" s="1"/>
  <c r="I103" i="87"/>
  <c r="N88" i="87" s="1"/>
  <c r="D106" i="80"/>
  <c r="G105" i="80"/>
  <c r="E106" i="80"/>
  <c r="J110" i="42"/>
  <c r="J112" i="24"/>
  <c r="H111" i="3"/>
  <c r="M88" i="3" s="1"/>
  <c r="M89" i="3" s="1"/>
  <c r="I111" i="3"/>
  <c r="N88" i="3" s="1"/>
  <c r="H104" i="82"/>
  <c r="M88" i="82" s="1"/>
  <c r="M89" i="82" s="1"/>
  <c r="I104" i="82"/>
  <c r="N88" i="82" s="1"/>
  <c r="J102" i="33"/>
  <c r="H114" i="28"/>
  <c r="M88" i="28" s="1"/>
  <c r="M89" i="28" s="1"/>
  <c r="I114" i="28"/>
  <c r="N88" i="28" s="1"/>
  <c r="J112" i="35"/>
  <c r="G103" i="13"/>
  <c r="D104" i="13"/>
  <c r="E106" i="83"/>
  <c r="G105" i="83"/>
  <c r="D106" i="83"/>
  <c r="B107" i="67"/>
  <c r="F107" i="67"/>
  <c r="H110" i="44"/>
  <c r="M88" i="44" s="1"/>
  <c r="M89" i="44" s="1"/>
  <c r="I110" i="44"/>
  <c r="N88" i="44" s="1"/>
  <c r="E104" i="96"/>
  <c r="F104" i="96" s="1"/>
  <c r="F115" i="28"/>
  <c r="B115" i="28"/>
  <c r="J102" i="13"/>
  <c r="J104" i="80"/>
  <c r="D110" i="55"/>
  <c r="G109" i="55"/>
  <c r="E110" i="55"/>
  <c r="H112" i="17"/>
  <c r="I112" i="17"/>
  <c r="D114" i="24"/>
  <c r="G113" i="24"/>
  <c r="E114" i="24"/>
  <c r="J111" i="17"/>
  <c r="E107" i="76"/>
  <c r="G106" i="76"/>
  <c r="D107" i="76"/>
  <c r="J105" i="75"/>
  <c r="G103" i="33"/>
  <c r="D104" i="33"/>
  <c r="E104" i="33" s="1"/>
  <c r="J111" i="21"/>
  <c r="J108" i="54"/>
  <c r="G106" i="77"/>
  <c r="D107" i="77"/>
  <c r="E107" i="77"/>
  <c r="B104" i="87"/>
  <c r="F104" i="87"/>
  <c r="G109" i="54"/>
  <c r="D110" i="54"/>
  <c r="E110" i="54"/>
  <c r="J105" i="77"/>
  <c r="I113" i="35"/>
  <c r="H113" i="35"/>
  <c r="G104" i="93"/>
  <c r="D105" i="93"/>
  <c r="E105" i="93" s="1"/>
  <c r="H103" i="96"/>
  <c r="I103" i="96"/>
  <c r="J104" i="83"/>
  <c r="J108" i="55"/>
  <c r="E113" i="21"/>
  <c r="G112" i="21"/>
  <c r="D113" i="21"/>
  <c r="B112" i="3"/>
  <c r="F112" i="3"/>
  <c r="F105" i="82"/>
  <c r="B105" i="82"/>
  <c r="G111" i="42"/>
  <c r="D112" i="42"/>
  <c r="E112" i="42"/>
  <c r="I86" i="36"/>
  <c r="I42" i="36"/>
  <c r="I52" i="36"/>
  <c r="I21" i="36"/>
  <c r="I64" i="36"/>
  <c r="I62" i="36"/>
  <c r="I55" i="36"/>
  <c r="I59" i="36"/>
  <c r="I79" i="36"/>
  <c r="I29" i="36"/>
  <c r="I38" i="36"/>
  <c r="I70" i="36"/>
  <c r="I45" i="36"/>
  <c r="I31" i="36"/>
  <c r="I44" i="36"/>
  <c r="I77" i="36"/>
  <c r="I18" i="36"/>
  <c r="I82" i="36"/>
  <c r="I71" i="36"/>
  <c r="I53" i="36"/>
  <c r="I56" i="36"/>
  <c r="I50" i="36"/>
  <c r="I32" i="36"/>
  <c r="I61" i="36"/>
  <c r="I58" i="36"/>
  <c r="I41" i="36"/>
  <c r="I54" i="36"/>
  <c r="I30" i="36"/>
  <c r="I33" i="36"/>
  <c r="I60" i="36"/>
  <c r="F37" i="36"/>
  <c r="I74" i="36"/>
  <c r="I80" i="36"/>
  <c r="I84" i="36"/>
  <c r="I76" i="36"/>
  <c r="I34" i="36"/>
  <c r="I39" i="36"/>
  <c r="G37" i="36" l="1"/>
  <c r="N89" i="65"/>
  <c r="O88" i="65"/>
  <c r="O89" i="65" s="1"/>
  <c r="N89" i="67"/>
  <c r="O88" i="67"/>
  <c r="O89" i="67" s="1"/>
  <c r="N89" i="64"/>
  <c r="O88" i="64"/>
  <c r="O89" i="64" s="1"/>
  <c r="O88" i="39"/>
  <c r="O89" i="39" s="1"/>
  <c r="N89" i="39"/>
  <c r="O88" i="68"/>
  <c r="O89" i="68" s="1"/>
  <c r="N89" i="68"/>
  <c r="N89" i="90"/>
  <c r="O88" i="90"/>
  <c r="O89" i="90" s="1"/>
  <c r="N89" i="85"/>
  <c r="O88" i="85"/>
  <c r="O89" i="85" s="1"/>
  <c r="N89" i="63"/>
  <c r="O88" i="63"/>
  <c r="O89" i="63" s="1"/>
  <c r="N89" i="32"/>
  <c r="O88" i="32"/>
  <c r="O89" i="32" s="1"/>
  <c r="O88" i="87"/>
  <c r="O89" i="87" s="1"/>
  <c r="N89" i="87"/>
  <c r="N89" i="61"/>
  <c r="O88" i="61"/>
  <c r="O89" i="61" s="1"/>
  <c r="O88" i="31"/>
  <c r="O89" i="31" s="1"/>
  <c r="N89" i="31"/>
  <c r="O88" i="92"/>
  <c r="O89" i="92" s="1"/>
  <c r="N89" i="92"/>
  <c r="O88" i="29"/>
  <c r="O89" i="29" s="1"/>
  <c r="N89" i="29"/>
  <c r="N89" i="72"/>
  <c r="O88" i="72"/>
  <c r="O89" i="72" s="1"/>
  <c r="O88" i="27"/>
  <c r="O89" i="27" s="1"/>
  <c r="N89" i="27"/>
  <c r="N89" i="28"/>
  <c r="O88" i="28"/>
  <c r="O89" i="28" s="1"/>
  <c r="N89" i="3"/>
  <c r="O88" i="3"/>
  <c r="O89" i="3" s="1"/>
  <c r="N89" i="46"/>
  <c r="O88" i="46"/>
  <c r="O89" i="46" s="1"/>
  <c r="N89" i="53"/>
  <c r="O88" i="53"/>
  <c r="O89" i="53" s="1"/>
  <c r="N89" i="43"/>
  <c r="O88" i="43"/>
  <c r="O89" i="43" s="1"/>
  <c r="N89" i="78"/>
  <c r="O88" i="78"/>
  <c r="O89" i="78" s="1"/>
  <c r="N89" i="84"/>
  <c r="O88" i="84"/>
  <c r="O89" i="84" s="1"/>
  <c r="O88" i="58"/>
  <c r="O89" i="58" s="1"/>
  <c r="N89" i="58"/>
  <c r="N89" i="79"/>
  <c r="O88" i="79"/>
  <c r="O89" i="79" s="1"/>
  <c r="O88" i="60"/>
  <c r="O89" i="60" s="1"/>
  <c r="N89" i="60"/>
  <c r="O88" i="66"/>
  <c r="O89" i="66" s="1"/>
  <c r="N89" i="66"/>
  <c r="N89" i="70"/>
  <c r="O88" i="70"/>
  <c r="O89" i="70" s="1"/>
  <c r="M89" i="18"/>
  <c r="O88" i="18"/>
  <c r="O89" i="18" s="1"/>
  <c r="N89" i="82"/>
  <c r="O88" i="82"/>
  <c r="O89" i="82" s="1"/>
  <c r="N89" i="44"/>
  <c r="O88" i="44"/>
  <c r="O89" i="44" s="1"/>
  <c r="O88" i="19"/>
  <c r="O89" i="19" s="1"/>
  <c r="N89" i="19"/>
  <c r="O88" i="20"/>
  <c r="O89" i="20" s="1"/>
  <c r="N89" i="20"/>
  <c r="N89" i="30"/>
  <c r="O88" i="30"/>
  <c r="O89" i="30" s="1"/>
  <c r="O88" i="88"/>
  <c r="O89" i="88" s="1"/>
  <c r="N89" i="88"/>
  <c r="N89" i="69"/>
  <c r="O88" i="69"/>
  <c r="O89" i="69" s="1"/>
  <c r="O88" i="94"/>
  <c r="O89" i="94" s="1"/>
  <c r="J110" i="73"/>
  <c r="N88" i="73"/>
  <c r="M89" i="23"/>
  <c r="O88" i="23"/>
  <c r="O89" i="23" s="1"/>
  <c r="H23" i="25"/>
  <c r="G23" i="25"/>
  <c r="D24" i="25"/>
  <c r="E106" i="81"/>
  <c r="F106" i="81" s="1"/>
  <c r="I31" i="43"/>
  <c r="H24" i="99"/>
  <c r="I24" i="99" s="1"/>
  <c r="I24" i="97"/>
  <c r="D26" i="97"/>
  <c r="B26" i="97" s="1"/>
  <c r="G25" i="97"/>
  <c r="H31" i="42"/>
  <c r="H32" i="3"/>
  <c r="E32" i="42"/>
  <c r="F32" i="42" s="1"/>
  <c r="G32" i="42" s="1"/>
  <c r="G32" i="3"/>
  <c r="E33" i="3"/>
  <c r="F33" i="3" s="1"/>
  <c r="H33" i="3" s="1"/>
  <c r="F32" i="43"/>
  <c r="G32" i="43" s="1"/>
  <c r="D25" i="98"/>
  <c r="E25" i="98"/>
  <c r="E26" i="97"/>
  <c r="H24" i="98"/>
  <c r="H25" i="97"/>
  <c r="D25" i="99"/>
  <c r="E25" i="99"/>
  <c r="G25" i="91"/>
  <c r="I25" i="91" s="1"/>
  <c r="B31" i="74"/>
  <c r="I30" i="74"/>
  <c r="G31" i="42"/>
  <c r="G33" i="24"/>
  <c r="H103" i="99"/>
  <c r="I103" i="99"/>
  <c r="F104" i="99"/>
  <c r="B104" i="99"/>
  <c r="J103" i="95"/>
  <c r="J103" i="98"/>
  <c r="H29" i="46"/>
  <c r="I29" i="46" s="1"/>
  <c r="H31" i="44"/>
  <c r="I31" i="44" s="1"/>
  <c r="E33" i="19"/>
  <c r="D105" i="97"/>
  <c r="G104" i="97"/>
  <c r="E105" i="97"/>
  <c r="J103" i="97"/>
  <c r="J103" i="26"/>
  <c r="D105" i="98"/>
  <c r="G104" i="98"/>
  <c r="E105" i="98"/>
  <c r="D105" i="26"/>
  <c r="G104" i="26"/>
  <c r="G104" i="95"/>
  <c r="D105" i="95"/>
  <c r="B105" i="95" s="1"/>
  <c r="E105" i="95"/>
  <c r="J103" i="94"/>
  <c r="H26" i="90"/>
  <c r="I26" i="90" s="1"/>
  <c r="G24" i="94"/>
  <c r="I24" i="94" s="1"/>
  <c r="H23" i="93"/>
  <c r="I23" i="93" s="1"/>
  <c r="H26" i="79"/>
  <c r="I26" i="79" s="1"/>
  <c r="I26" i="75"/>
  <c r="H28" i="67"/>
  <c r="I28" i="67" s="1"/>
  <c r="D29" i="67"/>
  <c r="E29" i="67"/>
  <c r="I30" i="58"/>
  <c r="D30" i="46"/>
  <c r="E30" i="46"/>
  <c r="G34" i="29"/>
  <c r="I34" i="29" s="1"/>
  <c r="I33" i="24"/>
  <c r="E34" i="24"/>
  <c r="D34" i="24"/>
  <c r="D33" i="19"/>
  <c r="H32" i="19"/>
  <c r="I32" i="19" s="1"/>
  <c r="H33" i="18"/>
  <c r="I33" i="18" s="1"/>
  <c r="H25" i="84"/>
  <c r="I25" i="84" s="1"/>
  <c r="B26" i="86"/>
  <c r="F26" i="86"/>
  <c r="H26" i="86" s="1"/>
  <c r="B26" i="80"/>
  <c r="F26" i="80"/>
  <c r="H26" i="80" s="1"/>
  <c r="D24" i="93"/>
  <c r="E24" i="93"/>
  <c r="F27" i="82"/>
  <c r="G27" i="82" s="1"/>
  <c r="B27" i="82"/>
  <c r="D25" i="94"/>
  <c r="E25" i="94"/>
  <c r="H25" i="81"/>
  <c r="I25" i="81" s="1"/>
  <c r="I25" i="86"/>
  <c r="E35" i="23"/>
  <c r="D35" i="23"/>
  <c r="G104" i="94"/>
  <c r="D105" i="94"/>
  <c r="G23" i="95"/>
  <c r="G28" i="66"/>
  <c r="E29" i="66"/>
  <c r="D29" i="66"/>
  <c r="F31" i="55"/>
  <c r="G31" i="55" s="1"/>
  <c r="B31" i="55"/>
  <c r="G34" i="23"/>
  <c r="B27" i="75"/>
  <c r="F27" i="75"/>
  <c r="H27" i="75" s="1"/>
  <c r="G32" i="21"/>
  <c r="I32" i="21" s="1"/>
  <c r="H23" i="95"/>
  <c r="H32" i="22"/>
  <c r="I32" i="22" s="1"/>
  <c r="D24" i="95"/>
  <c r="B24" i="95" s="1"/>
  <c r="B28" i="65"/>
  <c r="F28" i="65"/>
  <c r="H28" i="65" s="1"/>
  <c r="D27" i="90"/>
  <c r="E27" i="90"/>
  <c r="H34" i="23"/>
  <c r="D26" i="91"/>
  <c r="E26" i="91"/>
  <c r="B32" i="42"/>
  <c r="H28" i="66"/>
  <c r="D26" i="84"/>
  <c r="E26" i="84"/>
  <c r="F31" i="58"/>
  <c r="B31" i="58"/>
  <c r="G29" i="53"/>
  <c r="I29" i="53" s="1"/>
  <c r="D30" i="53"/>
  <c r="E30" i="53"/>
  <c r="H26" i="76"/>
  <c r="E27" i="76"/>
  <c r="D27" i="76"/>
  <c r="G34" i="70"/>
  <c r="I34" i="70" s="1"/>
  <c r="G26" i="76"/>
  <c r="B30" i="72"/>
  <c r="F30" i="72"/>
  <c r="D29" i="61"/>
  <c r="E29" i="61"/>
  <c r="G23" i="96"/>
  <c r="I23" i="96" s="1"/>
  <c r="E24" i="96"/>
  <c r="D24" i="96"/>
  <c r="H34" i="27"/>
  <c r="G34" i="27"/>
  <c r="E35" i="27"/>
  <c r="D35" i="27"/>
  <c r="G29" i="57"/>
  <c r="I29" i="57" s="1"/>
  <c r="D26" i="81"/>
  <c r="E26" i="81"/>
  <c r="E32" i="44"/>
  <c r="D32" i="44"/>
  <c r="H28" i="61"/>
  <c r="I28" i="61" s="1"/>
  <c r="F32" i="39"/>
  <c r="G32" i="39" s="1"/>
  <c r="B32" i="39"/>
  <c r="G25" i="85"/>
  <c r="I25" i="85" s="1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I24" i="89" s="1"/>
  <c r="D25" i="89"/>
  <c r="E25" i="89"/>
  <c r="B26" i="88"/>
  <c r="D33" i="21"/>
  <c r="E33" i="21"/>
  <c r="D34" i="32"/>
  <c r="E34" i="32"/>
  <c r="I35" i="28"/>
  <c r="G26" i="77"/>
  <c r="I26" i="77" s="1"/>
  <c r="D27" i="77"/>
  <c r="E27" i="77"/>
  <c r="D35" i="29"/>
  <c r="E35" i="29"/>
  <c r="D33" i="41"/>
  <c r="E33" i="41"/>
  <c r="B35" i="31"/>
  <c r="F35" i="31"/>
  <c r="E29" i="63"/>
  <c r="D29" i="63"/>
  <c r="H31" i="73"/>
  <c r="E32" i="73"/>
  <c r="D32" i="73"/>
  <c r="G31" i="73"/>
  <c r="D27" i="78"/>
  <c r="E27" i="78"/>
  <c r="H24" i="92"/>
  <c r="E25" i="92"/>
  <c r="D25" i="92"/>
  <c r="D32" i="74"/>
  <c r="E32" i="74"/>
  <c r="B34" i="71"/>
  <c r="F34" i="71"/>
  <c r="G34" i="71" s="1"/>
  <c r="H24" i="33"/>
  <c r="E33" i="43"/>
  <c r="F26" i="88"/>
  <c r="H26" i="88" s="1"/>
  <c r="G24" i="92"/>
  <c r="H33" i="32"/>
  <c r="B29" i="56"/>
  <c r="F29" i="56"/>
  <c r="G29" i="56" s="1"/>
  <c r="B24" i="26"/>
  <c r="F24" i="26"/>
  <c r="G32" i="17"/>
  <c r="B33" i="3"/>
  <c r="I31" i="35"/>
  <c r="G24" i="33"/>
  <c r="D27" i="79"/>
  <c r="E27" i="79"/>
  <c r="F34" i="30"/>
  <c r="B34" i="30"/>
  <c r="G28" i="63"/>
  <c r="I28" i="63" s="1"/>
  <c r="H29" i="54"/>
  <c r="I29" i="54" s="1"/>
  <c r="E30" i="54"/>
  <c r="D30" i="54"/>
  <c r="B28" i="60"/>
  <c r="F28" i="60"/>
  <c r="H28" i="60" s="1"/>
  <c r="B25" i="83"/>
  <c r="F25" i="83"/>
  <c r="H25" i="83" s="1"/>
  <c r="H26" i="78"/>
  <c r="I26" i="78" s="1"/>
  <c r="D35" i="70"/>
  <c r="E35" i="70"/>
  <c r="F34" i="34"/>
  <c r="B34" i="34"/>
  <c r="G33" i="32"/>
  <c r="E30" i="57"/>
  <c r="D30" i="57"/>
  <c r="G31" i="74"/>
  <c r="I31" i="74" s="1"/>
  <c r="I23" i="26"/>
  <c r="H32" i="17"/>
  <c r="H32" i="41"/>
  <c r="I32" i="41" s="1"/>
  <c r="J111" i="20"/>
  <c r="J106" i="66"/>
  <c r="F113" i="17"/>
  <c r="G113" i="17" s="1"/>
  <c r="J113" i="70"/>
  <c r="J113" i="23"/>
  <c r="J103" i="90"/>
  <c r="J104" i="85"/>
  <c r="I27" i="62"/>
  <c r="I24" i="87"/>
  <c r="B32" i="20"/>
  <c r="F32" i="20"/>
  <c r="G32" i="20" s="1"/>
  <c r="F28" i="62"/>
  <c r="G28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G32" i="35"/>
  <c r="J113" i="71"/>
  <c r="J107" i="65"/>
  <c r="J111" i="19"/>
  <c r="J112" i="31"/>
  <c r="J103" i="92"/>
  <c r="J113" i="29"/>
  <c r="J108" i="72"/>
  <c r="J112" i="32"/>
  <c r="D34" i="18"/>
  <c r="E34" i="18"/>
  <c r="H28" i="59"/>
  <c r="I28" i="59" s="1"/>
  <c r="F24" i="13"/>
  <c r="G24" i="13" s="1"/>
  <c r="B24" i="13"/>
  <c r="J108" i="46"/>
  <c r="J109" i="74"/>
  <c r="E107" i="79"/>
  <c r="G106" i="79"/>
  <c r="D107" i="79"/>
  <c r="J107" i="61"/>
  <c r="D105" i="84"/>
  <c r="G104" i="84"/>
  <c r="E105" i="84"/>
  <c r="E113" i="20"/>
  <c r="D113" i="20"/>
  <c r="G112" i="20"/>
  <c r="D114" i="32"/>
  <c r="E114" i="32"/>
  <c r="G113" i="32"/>
  <c r="I108" i="62"/>
  <c r="H108" i="62"/>
  <c r="E110" i="72"/>
  <c r="D110" i="72"/>
  <c r="G109" i="72"/>
  <c r="D110" i="53"/>
  <c r="E110" i="53"/>
  <c r="G109" i="53"/>
  <c r="H110" i="45"/>
  <c r="I110" i="45"/>
  <c r="E109" i="61"/>
  <c r="D109" i="61"/>
  <c r="G108" i="61"/>
  <c r="E115" i="30"/>
  <c r="D115" i="30"/>
  <c r="G114" i="30"/>
  <c r="G111" i="43"/>
  <c r="E112" i="43"/>
  <c r="D112" i="43"/>
  <c r="D105" i="90"/>
  <c r="G104" i="90"/>
  <c r="E105" i="90"/>
  <c r="B106" i="81"/>
  <c r="I104" i="89"/>
  <c r="H104" i="89"/>
  <c r="G114" i="69"/>
  <c r="E115" i="69"/>
  <c r="D115" i="69"/>
  <c r="D110" i="46"/>
  <c r="E110" i="46"/>
  <c r="G109" i="46"/>
  <c r="G110" i="74"/>
  <c r="D111" i="74"/>
  <c r="E111" i="74"/>
  <c r="J106" i="68"/>
  <c r="H111" i="73"/>
  <c r="I111" i="73"/>
  <c r="E109" i="63"/>
  <c r="G108" i="63"/>
  <c r="D109" i="63"/>
  <c r="G106" i="78"/>
  <c r="E107" i="78"/>
  <c r="D107" i="78"/>
  <c r="B109" i="62"/>
  <c r="F109" i="62"/>
  <c r="J107" i="63"/>
  <c r="G105" i="85"/>
  <c r="E106" i="85"/>
  <c r="D106" i="85"/>
  <c r="J113" i="30"/>
  <c r="J103" i="88"/>
  <c r="J113" i="69"/>
  <c r="D109" i="60"/>
  <c r="G108" i="60"/>
  <c r="E109" i="60"/>
  <c r="D105" i="92"/>
  <c r="E105" i="92"/>
  <c r="G104" i="92"/>
  <c r="D115" i="29"/>
  <c r="G114" i="29"/>
  <c r="E115" i="29"/>
  <c r="D108" i="68"/>
  <c r="E108" i="68"/>
  <c r="G107" i="68"/>
  <c r="I105" i="81"/>
  <c r="H105" i="81"/>
  <c r="D108" i="66"/>
  <c r="E108" i="66"/>
  <c r="G107" i="66"/>
  <c r="B112" i="41"/>
  <c r="F112" i="41"/>
  <c r="F105" i="91"/>
  <c r="B105" i="91"/>
  <c r="F112" i="73"/>
  <c r="B112" i="73"/>
  <c r="F111" i="45"/>
  <c r="B111" i="45"/>
  <c r="D115" i="27"/>
  <c r="G114" i="27"/>
  <c r="E115" i="27"/>
  <c r="H112" i="22"/>
  <c r="I112" i="22"/>
  <c r="D105" i="86"/>
  <c r="E105" i="86"/>
  <c r="G104" i="86"/>
  <c r="G112" i="34"/>
  <c r="D113" i="34"/>
  <c r="E113" i="34"/>
  <c r="D110" i="58"/>
  <c r="E110" i="58"/>
  <c r="G109" i="58"/>
  <c r="F105" i="89"/>
  <c r="B105" i="89"/>
  <c r="J111" i="34"/>
  <c r="J110" i="43"/>
  <c r="J105" i="78"/>
  <c r="G114" i="70"/>
  <c r="E115" i="70"/>
  <c r="D115" i="70"/>
  <c r="I111" i="41"/>
  <c r="H111" i="41"/>
  <c r="I104" i="91"/>
  <c r="H104" i="91"/>
  <c r="J103" i="84"/>
  <c r="J108" i="58"/>
  <c r="J105" i="79"/>
  <c r="D112" i="39"/>
  <c r="G111" i="39"/>
  <c r="E112" i="39"/>
  <c r="G104" i="88"/>
  <c r="D105" i="88"/>
  <c r="E105" i="88"/>
  <c r="F113" i="22"/>
  <c r="B113" i="22"/>
  <c r="J107" i="60"/>
  <c r="D109" i="65"/>
  <c r="E109" i="65"/>
  <c r="G108" i="65"/>
  <c r="G108" i="64"/>
  <c r="D109" i="64"/>
  <c r="E109" i="64"/>
  <c r="D113" i="19"/>
  <c r="G112" i="19"/>
  <c r="E113" i="19"/>
  <c r="J113" i="27"/>
  <c r="D114" i="31"/>
  <c r="G113" i="31"/>
  <c r="E114" i="31"/>
  <c r="B111" i="56"/>
  <c r="F111" i="56"/>
  <c r="G109" i="59"/>
  <c r="E110" i="59"/>
  <c r="D110" i="59"/>
  <c r="D114" i="18"/>
  <c r="E114" i="18"/>
  <c r="G113" i="18"/>
  <c r="H110" i="56"/>
  <c r="I110" i="56"/>
  <c r="J112" i="17"/>
  <c r="J108" i="59"/>
  <c r="J112" i="18"/>
  <c r="E115" i="23"/>
  <c r="D115" i="23"/>
  <c r="G114" i="23"/>
  <c r="D111" i="57"/>
  <c r="G110" i="57"/>
  <c r="E111" i="57"/>
  <c r="E115" i="71"/>
  <c r="G114" i="71"/>
  <c r="D115" i="71"/>
  <c r="J109" i="57"/>
  <c r="G104" i="96"/>
  <c r="D105" i="96"/>
  <c r="J103" i="96"/>
  <c r="H109" i="54"/>
  <c r="I109" i="54"/>
  <c r="J104" i="82"/>
  <c r="I105" i="80"/>
  <c r="H105" i="80"/>
  <c r="B105" i="25"/>
  <c r="I106" i="76"/>
  <c r="H106" i="76"/>
  <c r="I113" i="24"/>
  <c r="H113" i="24"/>
  <c r="B104" i="13"/>
  <c r="B106" i="80"/>
  <c r="F106" i="80"/>
  <c r="D112" i="44"/>
  <c r="G111" i="44"/>
  <c r="E112" i="44"/>
  <c r="B107" i="76"/>
  <c r="F107" i="76"/>
  <c r="B116" i="35"/>
  <c r="G115" i="35"/>
  <c r="E116" i="35"/>
  <c r="F116" i="35" s="1"/>
  <c r="J106" i="67"/>
  <c r="D106" i="82"/>
  <c r="G105" i="82"/>
  <c r="E106" i="82"/>
  <c r="B107" i="77"/>
  <c r="F107" i="77"/>
  <c r="H112" i="21"/>
  <c r="I112" i="21"/>
  <c r="F105" i="93"/>
  <c r="B105" i="93"/>
  <c r="J113" i="35"/>
  <c r="H106" i="77"/>
  <c r="I106" i="77"/>
  <c r="B104" i="33"/>
  <c r="F104" i="33"/>
  <c r="F114" i="24"/>
  <c r="B114" i="24"/>
  <c r="H109" i="55"/>
  <c r="I109" i="55"/>
  <c r="D116" i="28"/>
  <c r="G115" i="28"/>
  <c r="E116" i="28"/>
  <c r="J110" i="44"/>
  <c r="F106" i="83"/>
  <c r="B106" i="83"/>
  <c r="H103" i="13"/>
  <c r="I103" i="13"/>
  <c r="J103" i="87"/>
  <c r="E105" i="25"/>
  <c r="F105" i="25" s="1"/>
  <c r="H114" i="35"/>
  <c r="I114" i="35"/>
  <c r="B107" i="75"/>
  <c r="F107" i="75"/>
  <c r="B112" i="42"/>
  <c r="F112" i="42"/>
  <c r="G107" i="67"/>
  <c r="D108" i="67"/>
  <c r="E108" i="67"/>
  <c r="H111" i="42"/>
  <c r="I111" i="42"/>
  <c r="F113" i="21"/>
  <c r="B113" i="21"/>
  <c r="D113" i="3"/>
  <c r="G112" i="3"/>
  <c r="E113" i="3"/>
  <c r="H104" i="93"/>
  <c r="I104" i="93"/>
  <c r="B110" i="54"/>
  <c r="F110" i="54"/>
  <c r="G104" i="87"/>
  <c r="D105" i="87"/>
  <c r="E105" i="87"/>
  <c r="H103" i="33"/>
  <c r="I103" i="33"/>
  <c r="B110" i="55"/>
  <c r="F110" i="55"/>
  <c r="I105" i="83"/>
  <c r="H105" i="83"/>
  <c r="E104" i="13"/>
  <c r="F104" i="13" s="1"/>
  <c r="J114" i="28"/>
  <c r="J111" i="3"/>
  <c r="I104" i="25"/>
  <c r="H104" i="25"/>
  <c r="I106" i="75"/>
  <c r="H106" i="75"/>
  <c r="I20" i="36"/>
  <c r="I25" i="36"/>
  <c r="I32" i="3" l="1"/>
  <c r="I23" i="25"/>
  <c r="N89" i="73"/>
  <c r="O88" i="73"/>
  <c r="O89" i="73" s="1"/>
  <c r="E24" i="25"/>
  <c r="F24" i="25" s="1"/>
  <c r="G24" i="25" s="1"/>
  <c r="B24" i="25"/>
  <c r="F26" i="97"/>
  <c r="G26" i="97" s="1"/>
  <c r="F33" i="19"/>
  <c r="H33" i="19" s="1"/>
  <c r="I31" i="42"/>
  <c r="H32" i="43"/>
  <c r="I32" i="43" s="1"/>
  <c r="D33" i="43"/>
  <c r="B33" i="43" s="1"/>
  <c r="I28" i="66"/>
  <c r="F25" i="99"/>
  <c r="D26" i="99" s="1"/>
  <c r="B25" i="99"/>
  <c r="I25" i="97"/>
  <c r="D27" i="97"/>
  <c r="F25" i="98"/>
  <c r="G25" i="98" s="1"/>
  <c r="B25" i="98"/>
  <c r="I24" i="98"/>
  <c r="J103" i="99"/>
  <c r="G26" i="80"/>
  <c r="I26" i="80" s="1"/>
  <c r="I32" i="17"/>
  <c r="D105" i="99"/>
  <c r="G104" i="99"/>
  <c r="E105" i="99"/>
  <c r="B33" i="19"/>
  <c r="H104" i="98"/>
  <c r="I104" i="98"/>
  <c r="I104" i="26"/>
  <c r="H104" i="26"/>
  <c r="F105" i="98"/>
  <c r="B105" i="98"/>
  <c r="I104" i="97"/>
  <c r="H104" i="97"/>
  <c r="F105" i="95"/>
  <c r="E106" i="95" s="1"/>
  <c r="B105" i="26"/>
  <c r="E105" i="26"/>
  <c r="F105" i="26" s="1"/>
  <c r="F105" i="97"/>
  <c r="B105" i="97"/>
  <c r="I104" i="95"/>
  <c r="H104" i="95"/>
  <c r="D114" i="17"/>
  <c r="B114" i="17" s="1"/>
  <c r="E114" i="17"/>
  <c r="I23" i="95"/>
  <c r="G25" i="83"/>
  <c r="I25" i="83" s="1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4" i="13"/>
  <c r="I24" i="13" s="1"/>
  <c r="H27" i="82"/>
  <c r="I27" i="82" s="1"/>
  <c r="D27" i="80"/>
  <c r="E27" i="80"/>
  <c r="G31" i="58"/>
  <c r="D32" i="58"/>
  <c r="E32" i="58"/>
  <c r="E105" i="94"/>
  <c r="F105" i="94" s="1"/>
  <c r="B105" i="94"/>
  <c r="G33" i="3"/>
  <c r="I33" i="3" s="1"/>
  <c r="H32" i="42"/>
  <c r="I32" i="42" s="1"/>
  <c r="D33" i="42"/>
  <c r="E33" i="42"/>
  <c r="F26" i="91"/>
  <c r="H26" i="91" s="1"/>
  <c r="B26" i="91"/>
  <c r="B27" i="90"/>
  <c r="F27" i="90"/>
  <c r="H104" i="94"/>
  <c r="I104" i="94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E31" i="72"/>
  <c r="D31" i="72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G30" i="72"/>
  <c r="I26" i="76"/>
  <c r="B26" i="85"/>
  <c r="H32" i="39"/>
  <c r="I32" i="39" s="1"/>
  <c r="H30" i="72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G33" i="19"/>
  <c r="I33" i="19" s="1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H28" i="62"/>
  <c r="I28" i="62" s="1"/>
  <c r="G34" i="34"/>
  <c r="D26" i="83"/>
  <c r="E26" i="83"/>
  <c r="G28" i="60"/>
  <c r="I28" i="60" s="1"/>
  <c r="D29" i="60"/>
  <c r="E29" i="60"/>
  <c r="H34" i="30"/>
  <c r="F33" i="43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C42" i="17"/>
  <c r="B33" i="17"/>
  <c r="F33" i="17"/>
  <c r="H33" i="17" s="1"/>
  <c r="H34" i="34"/>
  <c r="G34" i="30"/>
  <c r="F27" i="79"/>
  <c r="H27" i="79" s="1"/>
  <c r="B27" i="79"/>
  <c r="D34" i="3"/>
  <c r="E34" i="3"/>
  <c r="H29" i="56"/>
  <c r="I29" i="56" s="1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J108" i="62"/>
  <c r="J110" i="56"/>
  <c r="J112" i="22"/>
  <c r="D25" i="13"/>
  <c r="I32" i="35"/>
  <c r="B29" i="59"/>
  <c r="F29" i="59"/>
  <c r="H29" i="59" s="1"/>
  <c r="H32" i="20"/>
  <c r="I32" i="20" s="1"/>
  <c r="B34" i="18"/>
  <c r="F34" i="18"/>
  <c r="G34" i="18" s="1"/>
  <c r="D26" i="87"/>
  <c r="E26" i="87"/>
  <c r="D33" i="20"/>
  <c r="E33" i="20"/>
  <c r="J105" i="81"/>
  <c r="J111" i="73"/>
  <c r="H33" i="35"/>
  <c r="G33" i="35"/>
  <c r="E34" i="35"/>
  <c r="F34" i="35" s="1"/>
  <c r="B34" i="35"/>
  <c r="E29" i="62"/>
  <c r="D29" i="62"/>
  <c r="B109" i="64"/>
  <c r="F109" i="64"/>
  <c r="F109" i="65"/>
  <c r="B109" i="65"/>
  <c r="H111" i="39"/>
  <c r="I111" i="39"/>
  <c r="J111" i="41"/>
  <c r="E106" i="89"/>
  <c r="D106" i="89"/>
  <c r="G105" i="89"/>
  <c r="G111" i="45"/>
  <c r="E112" i="45"/>
  <c r="D112" i="45"/>
  <c r="D106" i="91"/>
  <c r="G105" i="91"/>
  <c r="E106" i="91"/>
  <c r="I107" i="68"/>
  <c r="H107" i="68"/>
  <c r="I114" i="29"/>
  <c r="H114" i="29"/>
  <c r="F105" i="92"/>
  <c r="B105" i="92"/>
  <c r="F109" i="63"/>
  <c r="B109" i="63"/>
  <c r="I110" i="74"/>
  <c r="N88" i="74" s="1"/>
  <c r="H110" i="74"/>
  <c r="M88" i="74" s="1"/>
  <c r="M89" i="74" s="1"/>
  <c r="B115" i="69"/>
  <c r="F115" i="69"/>
  <c r="J104" i="89"/>
  <c r="H104" i="90"/>
  <c r="I104" i="90"/>
  <c r="H111" i="43"/>
  <c r="I111" i="43"/>
  <c r="I108" i="61"/>
  <c r="H108" i="61"/>
  <c r="H109" i="72"/>
  <c r="I109" i="72"/>
  <c r="I112" i="20"/>
  <c r="H112" i="20"/>
  <c r="I104" i="84"/>
  <c r="H104" i="84"/>
  <c r="I106" i="79"/>
  <c r="H106" i="79"/>
  <c r="I113" i="31"/>
  <c r="H113" i="31"/>
  <c r="I112" i="19"/>
  <c r="H112" i="19"/>
  <c r="H108" i="64"/>
  <c r="I108" i="64"/>
  <c r="F105" i="88"/>
  <c r="B105" i="88"/>
  <c r="F112" i="39"/>
  <c r="B112" i="39"/>
  <c r="F115" i="70"/>
  <c r="B115" i="70"/>
  <c r="H109" i="58"/>
  <c r="I109" i="58"/>
  <c r="F113" i="34"/>
  <c r="B113" i="34"/>
  <c r="B105" i="86"/>
  <c r="F105" i="86"/>
  <c r="H114" i="27"/>
  <c r="I114" i="27"/>
  <c r="D113" i="41"/>
  <c r="E113" i="41"/>
  <c r="G112" i="41"/>
  <c r="B108" i="66"/>
  <c r="F108" i="66"/>
  <c r="F115" i="29"/>
  <c r="B115" i="29"/>
  <c r="H105" i="85"/>
  <c r="I105" i="85"/>
  <c r="F107" i="78"/>
  <c r="B107" i="78"/>
  <c r="I108" i="63"/>
  <c r="H108" i="63"/>
  <c r="I109" i="46"/>
  <c r="H109" i="46"/>
  <c r="D107" i="81"/>
  <c r="G106" i="81"/>
  <c r="E107" i="81"/>
  <c r="B105" i="90"/>
  <c r="F105" i="90"/>
  <c r="I114" i="30"/>
  <c r="H114" i="30"/>
  <c r="F109" i="61"/>
  <c r="B109" i="61"/>
  <c r="I109" i="53"/>
  <c r="H109" i="53"/>
  <c r="B110" i="72"/>
  <c r="F110" i="72"/>
  <c r="H113" i="32"/>
  <c r="I113" i="32"/>
  <c r="B113" i="20"/>
  <c r="F113" i="20"/>
  <c r="F105" i="84"/>
  <c r="B105" i="84"/>
  <c r="F114" i="31"/>
  <c r="B114" i="31"/>
  <c r="F113" i="19"/>
  <c r="B113" i="19"/>
  <c r="I108" i="65"/>
  <c r="H108" i="65"/>
  <c r="I104" i="88"/>
  <c r="H104" i="88"/>
  <c r="J104" i="91"/>
  <c r="I112" i="34"/>
  <c r="N88" i="34" s="1"/>
  <c r="H112" i="34"/>
  <c r="M88" i="34" s="1"/>
  <c r="M89" i="34" s="1"/>
  <c r="B115" i="27"/>
  <c r="F115" i="27"/>
  <c r="G112" i="73"/>
  <c r="D113" i="73"/>
  <c r="E113" i="73"/>
  <c r="F108" i="68"/>
  <c r="B108" i="68"/>
  <c r="I104" i="92"/>
  <c r="H104" i="92"/>
  <c r="H108" i="60"/>
  <c r="I108" i="60"/>
  <c r="I114" i="69"/>
  <c r="H114" i="69"/>
  <c r="F112" i="43"/>
  <c r="B112" i="43"/>
  <c r="F115" i="30"/>
  <c r="B115" i="30"/>
  <c r="E114" i="22"/>
  <c r="D114" i="22"/>
  <c r="G113" i="22"/>
  <c r="H114" i="70"/>
  <c r="I114" i="70"/>
  <c r="F110" i="58"/>
  <c r="B110" i="58"/>
  <c r="I104" i="86"/>
  <c r="N88" i="86" s="1"/>
  <c r="H104" i="86"/>
  <c r="M88" i="86" s="1"/>
  <c r="M89" i="86" s="1"/>
  <c r="I107" i="66"/>
  <c r="H107" i="66"/>
  <c r="B109" i="60"/>
  <c r="F109" i="60"/>
  <c r="B106" i="85"/>
  <c r="F106" i="85"/>
  <c r="G109" i="62"/>
  <c r="D110" i="62"/>
  <c r="E110" i="62"/>
  <c r="I106" i="78"/>
  <c r="H106" i="78"/>
  <c r="F111" i="74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I114" i="23"/>
  <c r="F114" i="18"/>
  <c r="B114" i="18"/>
  <c r="F115" i="23"/>
  <c r="B115" i="23"/>
  <c r="F110" i="59"/>
  <c r="B110" i="59"/>
  <c r="I109" i="59"/>
  <c r="H109" i="59"/>
  <c r="J114" i="35"/>
  <c r="I113" i="18"/>
  <c r="H113" i="18"/>
  <c r="H114" i="71"/>
  <c r="I114" i="71"/>
  <c r="H110" i="57"/>
  <c r="I110" i="57"/>
  <c r="F111" i="57"/>
  <c r="B111" i="57"/>
  <c r="B115" i="71"/>
  <c r="F115" i="71"/>
  <c r="D106" i="25"/>
  <c r="G105" i="25"/>
  <c r="J105" i="83"/>
  <c r="G110" i="55"/>
  <c r="E111" i="55"/>
  <c r="D111" i="55"/>
  <c r="H107" i="67"/>
  <c r="I107" i="67"/>
  <c r="J103" i="13"/>
  <c r="J106" i="77"/>
  <c r="J112" i="21"/>
  <c r="F106" i="82"/>
  <c r="B106" i="82"/>
  <c r="I115" i="35"/>
  <c r="H115" i="35"/>
  <c r="B105" i="87"/>
  <c r="F105" i="87"/>
  <c r="D105" i="13"/>
  <c r="E105" i="13" s="1"/>
  <c r="G104" i="13"/>
  <c r="B105" i="96"/>
  <c r="H104" i="87"/>
  <c r="I104" i="87"/>
  <c r="I112" i="3"/>
  <c r="H112" i="3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J109" i="54"/>
  <c r="E105" i="96"/>
  <c r="F105" i="96" s="1"/>
  <c r="J111" i="42"/>
  <c r="D108" i="75"/>
  <c r="G107" i="75"/>
  <c r="E108" i="75"/>
  <c r="F116" i="28"/>
  <c r="B116" i="28"/>
  <c r="D108" i="77"/>
  <c r="E108" i="77"/>
  <c r="G107" i="77"/>
  <c r="J113" i="24"/>
  <c r="D115" i="24"/>
  <c r="G114" i="24"/>
  <c r="E115" i="24"/>
  <c r="I111" i="44"/>
  <c r="H111" i="44"/>
  <c r="J105" i="80"/>
  <c r="J106" i="75"/>
  <c r="J104" i="25"/>
  <c r="J103" i="33"/>
  <c r="H113" i="17"/>
  <c r="I113" i="17"/>
  <c r="D111" i="54"/>
  <c r="G110" i="54"/>
  <c r="E111" i="54"/>
  <c r="J104" i="93"/>
  <c r="B113" i="3"/>
  <c r="F113" i="3"/>
  <c r="D114" i="21"/>
  <c r="G113" i="21"/>
  <c r="E114" i="21"/>
  <c r="B108" i="67"/>
  <c r="F108" i="67"/>
  <c r="E107" i="83"/>
  <c r="G106" i="83"/>
  <c r="D107" i="83"/>
  <c r="I115" i="28"/>
  <c r="H115" i="28"/>
  <c r="G105" i="93"/>
  <c r="D106" i="93"/>
  <c r="E106" i="93" s="1"/>
  <c r="I105" i="82"/>
  <c r="H105" i="82"/>
  <c r="E117" i="35"/>
  <c r="F117" i="35" s="1"/>
  <c r="B117" i="35"/>
  <c r="G116" i="35"/>
  <c r="I104" i="96"/>
  <c r="H104" i="96"/>
  <c r="I66" i="36"/>
  <c r="I36" i="36"/>
  <c r="I78" i="36"/>
  <c r="E34" i="19" l="1"/>
  <c r="D34" i="19"/>
  <c r="H26" i="97"/>
  <c r="I26" i="97" s="1"/>
  <c r="E27" i="97"/>
  <c r="F27" i="97" s="1"/>
  <c r="D28" i="97" s="1"/>
  <c r="N89" i="34"/>
  <c r="O88" i="34"/>
  <c r="O89" i="34" s="1"/>
  <c r="H24" i="25"/>
  <c r="I24" i="25" s="1"/>
  <c r="O88" i="86"/>
  <c r="O89" i="86" s="1"/>
  <c r="N89" i="86"/>
  <c r="O88" i="74"/>
  <c r="O89" i="74" s="1"/>
  <c r="N89" i="74"/>
  <c r="E25" i="95"/>
  <c r="D25" i="25"/>
  <c r="E25" i="25" s="1"/>
  <c r="F25" i="25" s="1"/>
  <c r="D26" i="25" s="1"/>
  <c r="B26" i="25" s="1"/>
  <c r="D25" i="95"/>
  <c r="B25" i="95" s="1"/>
  <c r="H25" i="99"/>
  <c r="H25" i="98"/>
  <c r="I25" i="98" s="1"/>
  <c r="G25" i="99"/>
  <c r="B27" i="97"/>
  <c r="D26" i="98"/>
  <c r="E26" i="98"/>
  <c r="E26" i="99"/>
  <c r="F26" i="99" s="1"/>
  <c r="B26" i="99"/>
  <c r="F114" i="17"/>
  <c r="D115" i="17" s="1"/>
  <c r="G24" i="95"/>
  <c r="I24" i="95" s="1"/>
  <c r="H104" i="99"/>
  <c r="I104" i="99"/>
  <c r="B105" i="99"/>
  <c r="F105" i="99"/>
  <c r="H26" i="85"/>
  <c r="G26" i="85"/>
  <c r="H30" i="46"/>
  <c r="I30" i="46" s="1"/>
  <c r="G34" i="32"/>
  <c r="I34" i="32" s="1"/>
  <c r="J104" i="95"/>
  <c r="J104" i="98"/>
  <c r="D106" i="97"/>
  <c r="E106" i="97" s="1"/>
  <c r="G105" i="97"/>
  <c r="D106" i="26"/>
  <c r="G105" i="26"/>
  <c r="J104" i="97"/>
  <c r="J104" i="26"/>
  <c r="D106" i="95"/>
  <c r="B106" i="95" s="1"/>
  <c r="G105" i="95"/>
  <c r="D106" i="98"/>
  <c r="G105" i="98"/>
  <c r="E106" i="98"/>
  <c r="J104" i="94"/>
  <c r="D27" i="85"/>
  <c r="F27" i="85" s="1"/>
  <c r="F27" i="80"/>
  <c r="H27" i="80" s="1"/>
  <c r="G27" i="77"/>
  <c r="I27" i="77" s="1"/>
  <c r="G32" i="74"/>
  <c r="I32" i="74" s="1"/>
  <c r="I30" i="72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I33" i="21"/>
  <c r="G26" i="84"/>
  <c r="G105" i="94"/>
  <c r="D106" i="9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E34" i="22"/>
  <c r="D34" i="22"/>
  <c r="E25" i="96"/>
  <c r="D25" i="96"/>
  <c r="F33" i="39"/>
  <c r="G33" i="39" s="1"/>
  <c r="B33" i="39"/>
  <c r="G27" i="76"/>
  <c r="F31" i="72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D34" i="43"/>
  <c r="E34" i="43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F34" i="19"/>
  <c r="G34" i="19" s="1"/>
  <c r="B34" i="19"/>
  <c r="G25" i="89"/>
  <c r="I25" i="89" s="1"/>
  <c r="E33" i="73"/>
  <c r="D33" i="73"/>
  <c r="H33" i="43"/>
  <c r="F27" i="88"/>
  <c r="H27" i="88" s="1"/>
  <c r="B27" i="88"/>
  <c r="D31" i="57"/>
  <c r="E31" i="57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G33" i="43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H34" i="35"/>
  <c r="B33" i="20"/>
  <c r="F33" i="20"/>
  <c r="G33" i="20" s="1"/>
  <c r="B29" i="62"/>
  <c r="F29" i="62"/>
  <c r="H29" i="62" s="1"/>
  <c r="B25" i="13"/>
  <c r="J114" i="23"/>
  <c r="J104" i="86"/>
  <c r="J110" i="74"/>
  <c r="J107" i="68"/>
  <c r="I33" i="35"/>
  <c r="B26" i="87"/>
  <c r="F26" i="87"/>
  <c r="G26" i="87" s="1"/>
  <c r="D35" i="18"/>
  <c r="E35" i="18"/>
  <c r="E30" i="59"/>
  <c r="D30" i="59"/>
  <c r="E25" i="13"/>
  <c r="F25" i="13" s="1"/>
  <c r="D111" i="53"/>
  <c r="E111" i="53"/>
  <c r="G110" i="53"/>
  <c r="D107" i="85"/>
  <c r="E107" i="85"/>
  <c r="G106" i="85"/>
  <c r="I113" i="22"/>
  <c r="H113" i="22"/>
  <c r="D116" i="30"/>
  <c r="G115" i="30"/>
  <c r="E116" i="30"/>
  <c r="F113" i="73"/>
  <c r="B113" i="73"/>
  <c r="D114" i="19"/>
  <c r="E114" i="19"/>
  <c r="G113" i="19"/>
  <c r="G105" i="84"/>
  <c r="E106" i="84"/>
  <c r="D106" i="84"/>
  <c r="H106" i="81"/>
  <c r="I106" i="81"/>
  <c r="E109" i="66"/>
  <c r="D109" i="66"/>
  <c r="G108" i="66"/>
  <c r="F113" i="41"/>
  <c r="B113" i="41"/>
  <c r="G112" i="39"/>
  <c r="E113" i="39"/>
  <c r="D113" i="39"/>
  <c r="D116" i="69"/>
  <c r="G115" i="69"/>
  <c r="E116" i="69"/>
  <c r="D108" i="79"/>
  <c r="E108" i="79"/>
  <c r="G107" i="79"/>
  <c r="G110" i="58"/>
  <c r="D111" i="58"/>
  <c r="E111" i="58"/>
  <c r="F114" i="22"/>
  <c r="B114" i="22"/>
  <c r="I112" i="73"/>
  <c r="H112" i="73"/>
  <c r="E114" i="20"/>
  <c r="D114" i="20"/>
  <c r="G113" i="20"/>
  <c r="G110" i="72"/>
  <c r="D111" i="72"/>
  <c r="E111" i="72"/>
  <c r="E106" i="90"/>
  <c r="G105" i="90"/>
  <c r="D106" i="90"/>
  <c r="B107" i="81"/>
  <c r="F107" i="81"/>
  <c r="E110" i="63"/>
  <c r="D110" i="63"/>
  <c r="G109" i="63"/>
  <c r="J114" i="29"/>
  <c r="H105" i="91"/>
  <c r="I105" i="91"/>
  <c r="H111" i="45"/>
  <c r="I111" i="45"/>
  <c r="G109" i="65"/>
  <c r="E110" i="65"/>
  <c r="D110" i="65"/>
  <c r="J113" i="18"/>
  <c r="J109" i="59"/>
  <c r="D112" i="74"/>
  <c r="G111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H112" i="41"/>
  <c r="G113" i="34"/>
  <c r="E114" i="34"/>
  <c r="D114" i="34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I105" i="89"/>
  <c r="E110" i="64"/>
  <c r="D110" i="64"/>
  <c r="G109" i="64"/>
  <c r="G114" i="32"/>
  <c r="D115" i="32"/>
  <c r="E115" i="32"/>
  <c r="G110" i="46"/>
  <c r="E111" i="46"/>
  <c r="D111" i="46"/>
  <c r="H109" i="62"/>
  <c r="I109" i="62"/>
  <c r="J113" i="32"/>
  <c r="J109" i="46"/>
  <c r="G107" i="78"/>
  <c r="D108" i="78"/>
  <c r="E108" i="78"/>
  <c r="D116" i="29"/>
  <c r="G115" i="29"/>
  <c r="E116" i="29"/>
  <c r="E106" i="86"/>
  <c r="G105" i="86"/>
  <c r="D106" i="86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I111" i="56"/>
  <c r="D112" i="57"/>
  <c r="G111" i="57"/>
  <c r="E112" i="57"/>
  <c r="D116" i="71"/>
  <c r="G115" i="71"/>
  <c r="E116" i="71"/>
  <c r="J110" i="57"/>
  <c r="J111" i="44"/>
  <c r="I114" i="24"/>
  <c r="H114" i="24"/>
  <c r="G112" i="44"/>
  <c r="D113" i="44"/>
  <c r="E113" i="44"/>
  <c r="J104" i="96"/>
  <c r="G117" i="35"/>
  <c r="E118" i="35"/>
  <c r="F118" i="35" s="1"/>
  <c r="B118" i="35"/>
  <c r="D109" i="67"/>
  <c r="G108" i="67"/>
  <c r="E109" i="67"/>
  <c r="I107" i="77"/>
  <c r="H107" i="77"/>
  <c r="H104" i="33"/>
  <c r="I104" i="33"/>
  <c r="D107" i="82"/>
  <c r="G106" i="82"/>
  <c r="E107" i="82"/>
  <c r="I113" i="21"/>
  <c r="H113" i="2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M88" i="13" s="1"/>
  <c r="M89" i="13" s="1"/>
  <c r="I104" i="13"/>
  <c r="N88" i="13" s="1"/>
  <c r="D106" i="87"/>
  <c r="G105" i="87"/>
  <c r="E106" i="87"/>
  <c r="B111" i="55"/>
  <c r="F111" i="55"/>
  <c r="I105" i="25"/>
  <c r="H105" i="25"/>
  <c r="I105" i="93"/>
  <c r="H105" i="93"/>
  <c r="G113" i="3"/>
  <c r="D114" i="3"/>
  <c r="E114" i="3"/>
  <c r="F108" i="75"/>
  <c r="B108" i="75"/>
  <c r="I106" i="80"/>
  <c r="H106" i="80"/>
  <c r="J112" i="3"/>
  <c r="J104" i="87"/>
  <c r="G105" i="96"/>
  <c r="D106" i="96"/>
  <c r="H110" i="55"/>
  <c r="I110" i="55"/>
  <c r="B106" i="25"/>
  <c r="B107" i="83"/>
  <c r="F107" i="83"/>
  <c r="H110" i="54"/>
  <c r="I110" i="54"/>
  <c r="F115" i="24"/>
  <c r="B115" i="24"/>
  <c r="H106" i="83"/>
  <c r="I106" i="83"/>
  <c r="H116" i="35"/>
  <c r="I116" i="35"/>
  <c r="J105" i="82"/>
  <c r="F106" i="93"/>
  <c r="B106" i="93"/>
  <c r="J115" i="28"/>
  <c r="F114" i="21"/>
  <c r="B114" i="21"/>
  <c r="J113" i="17"/>
  <c r="F108" i="77"/>
  <c r="B108" i="77"/>
  <c r="H107" i="75"/>
  <c r="I107" i="75"/>
  <c r="H107" i="76"/>
  <c r="I107" i="76"/>
  <c r="F105" i="33"/>
  <c r="B105" i="33"/>
  <c r="H112" i="42"/>
  <c r="I112" i="42"/>
  <c r="F105" i="13"/>
  <c r="B105" i="13"/>
  <c r="J115" i="35"/>
  <c r="J107" i="67"/>
  <c r="E106" i="25"/>
  <c r="F106" i="25" s="1"/>
  <c r="N89" i="13" l="1"/>
  <c r="O88" i="13"/>
  <c r="O89" i="13" s="1"/>
  <c r="J104" i="99"/>
  <c r="F25" i="95"/>
  <c r="G25" i="95" s="1"/>
  <c r="G27" i="97"/>
  <c r="E26" i="25"/>
  <c r="F26" i="25" s="1"/>
  <c r="B25" i="25"/>
  <c r="G25" i="25"/>
  <c r="H25" i="25"/>
  <c r="I25" i="99"/>
  <c r="G114" i="17"/>
  <c r="H114" i="17" s="1"/>
  <c r="E115" i="17"/>
  <c r="F115" i="17" s="1"/>
  <c r="I26" i="85"/>
  <c r="H27" i="97"/>
  <c r="I27" i="97" s="1"/>
  <c r="D27" i="99"/>
  <c r="G26" i="99"/>
  <c r="H26" i="99"/>
  <c r="B26" i="98"/>
  <c r="F26" i="98"/>
  <c r="H26" i="98" s="1"/>
  <c r="E28" i="97"/>
  <c r="F28" i="97" s="1"/>
  <c r="B28" i="97"/>
  <c r="D28" i="80"/>
  <c r="B28" i="80" s="1"/>
  <c r="G105" i="99"/>
  <c r="E106" i="99"/>
  <c r="D106" i="99"/>
  <c r="B27" i="85"/>
  <c r="E28" i="80"/>
  <c r="G27" i="80"/>
  <c r="I27" i="80" s="1"/>
  <c r="F106" i="95"/>
  <c r="D107" i="95" s="1"/>
  <c r="E107" i="95" s="1"/>
  <c r="H105" i="98"/>
  <c r="I105" i="98"/>
  <c r="B106" i="98"/>
  <c r="F106" i="98"/>
  <c r="H105" i="95"/>
  <c r="I105" i="95"/>
  <c r="H105" i="26"/>
  <c r="I105" i="26"/>
  <c r="I105" i="97"/>
  <c r="H105" i="97"/>
  <c r="B106" i="26"/>
  <c r="E106" i="26"/>
  <c r="F106" i="26" s="1"/>
  <c r="F106" i="97"/>
  <c r="B106" i="97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I105" i="94"/>
  <c r="H105" i="94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E106" i="94"/>
  <c r="F106" i="94" s="1"/>
  <c r="B106" i="9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I27" i="76"/>
  <c r="H27" i="85"/>
  <c r="I35" i="70"/>
  <c r="D27" i="25"/>
  <c r="G26" i="25"/>
  <c r="H26" i="25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I33" i="43"/>
  <c r="D35" i="19"/>
  <c r="E35" i="19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I36" i="69" s="1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H34" i="19"/>
  <c r="I34" i="19" s="1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43"/>
  <c r="G34" i="43" s="1"/>
  <c r="B34" i="43"/>
  <c r="F34" i="17"/>
  <c r="G34" i="17" s="1"/>
  <c r="C43" i="17"/>
  <c r="B34" i="17"/>
  <c r="E30" i="68"/>
  <c r="D30" i="68"/>
  <c r="J112" i="41"/>
  <c r="D26" i="13"/>
  <c r="E26" i="13" s="1"/>
  <c r="G25" i="13"/>
  <c r="H25" i="13"/>
  <c r="J104" i="13"/>
  <c r="J105" i="91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J112" i="73"/>
  <c r="G29" i="62"/>
  <c r="I29" i="62" s="1"/>
  <c r="E34" i="20"/>
  <c r="D34" i="20"/>
  <c r="F106" i="86"/>
  <c r="B106" i="86"/>
  <c r="I115" i="29"/>
  <c r="H115" i="29"/>
  <c r="H107" i="78"/>
  <c r="I107" i="78"/>
  <c r="F110" i="64"/>
  <c r="B110" i="64"/>
  <c r="H105" i="88"/>
  <c r="I105" i="88"/>
  <c r="B114" i="34"/>
  <c r="F114" i="34"/>
  <c r="B116" i="27"/>
  <c r="F116" i="27"/>
  <c r="B113" i="43"/>
  <c r="F113" i="43"/>
  <c r="B110" i="60"/>
  <c r="F110" i="60"/>
  <c r="H111" i="74"/>
  <c r="I111" i="74"/>
  <c r="F110" i="65"/>
  <c r="B110" i="65"/>
  <c r="H109" i="63"/>
  <c r="I109" i="63"/>
  <c r="B114" i="20"/>
  <c r="F114" i="20"/>
  <c r="H110" i="58"/>
  <c r="I110" i="58"/>
  <c r="I108" i="66"/>
  <c r="H108" i="66"/>
  <c r="I113" i="19"/>
  <c r="H113" i="19"/>
  <c r="E114" i="73"/>
  <c r="D114" i="73"/>
  <c r="G113" i="73"/>
  <c r="B107" i="85"/>
  <c r="F107" i="85"/>
  <c r="H105" i="92"/>
  <c r="I105" i="92"/>
  <c r="I105" i="86"/>
  <c r="H105" i="86"/>
  <c r="F116" i="29"/>
  <c r="B116" i="29"/>
  <c r="F111" i="46"/>
  <c r="B111" i="46"/>
  <c r="B115" i="32"/>
  <c r="F115" i="32"/>
  <c r="D107" i="91"/>
  <c r="G106" i="91"/>
  <c r="E107" i="91"/>
  <c r="I115" i="70"/>
  <c r="H115" i="70"/>
  <c r="H109" i="61"/>
  <c r="I109" i="61"/>
  <c r="F115" i="31"/>
  <c r="B115" i="31"/>
  <c r="H115" i="27"/>
  <c r="I115" i="27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H107" i="79"/>
  <c r="H115" i="69"/>
  <c r="I115" i="69"/>
  <c r="I112" i="39"/>
  <c r="H112" i="39"/>
  <c r="B109" i="66"/>
  <c r="F109" i="66"/>
  <c r="B106" i="84"/>
  <c r="F106" i="84"/>
  <c r="J113" i="22"/>
  <c r="I110" i="53"/>
  <c r="H110" i="53"/>
  <c r="J107" i="76"/>
  <c r="E107" i="89"/>
  <c r="G106" i="89"/>
  <c r="D107" i="89"/>
  <c r="F106" i="92"/>
  <c r="B106" i="92"/>
  <c r="I114" i="32"/>
  <c r="H114" i="32"/>
  <c r="J105" i="89"/>
  <c r="F106" i="88"/>
  <c r="B106" i="88"/>
  <c r="H113" i="34"/>
  <c r="I113" i="34"/>
  <c r="B110" i="61"/>
  <c r="F110" i="61"/>
  <c r="I114" i="31"/>
  <c r="H114" i="31"/>
  <c r="H112" i="43"/>
  <c r="I112" i="43"/>
  <c r="I109" i="60"/>
  <c r="H109" i="60"/>
  <c r="I109" i="65"/>
  <c r="H109" i="65"/>
  <c r="I105" i="90"/>
  <c r="H105" i="90"/>
  <c r="H110" i="72"/>
  <c r="I110" i="72"/>
  <c r="F116" i="69"/>
  <c r="B116" i="69"/>
  <c r="B114" i="19"/>
  <c r="F114" i="19"/>
  <c r="I115" i="30"/>
  <c r="H115" i="30"/>
  <c r="H106" i="85"/>
  <c r="I106" i="85"/>
  <c r="J110" i="55"/>
  <c r="D113" i="45"/>
  <c r="E113" i="45"/>
  <c r="G112" i="45"/>
  <c r="F108" i="78"/>
  <c r="B108" i="78"/>
  <c r="J109" i="62"/>
  <c r="I110" i="46"/>
  <c r="H110" i="46"/>
  <c r="H109" i="64"/>
  <c r="I109" i="64"/>
  <c r="F116" i="70"/>
  <c r="B116" i="70"/>
  <c r="H108" i="68"/>
  <c r="I108" i="68"/>
  <c r="J111" i="45"/>
  <c r="G107" i="81"/>
  <c r="E108" i="81"/>
  <c r="D108" i="81"/>
  <c r="I113" i="20"/>
  <c r="H113" i="20"/>
  <c r="F111" i="58"/>
  <c r="B111" i="58"/>
  <c r="B108" i="79"/>
  <c r="F108" i="79"/>
  <c r="F113" i="39"/>
  <c r="B113" i="39"/>
  <c r="D114" i="41"/>
  <c r="G113" i="41"/>
  <c r="E114" i="41"/>
  <c r="J106" i="81"/>
  <c r="I105" i="84"/>
  <c r="H105" i="84"/>
  <c r="F116" i="30"/>
  <c r="B116" i="30"/>
  <c r="B111" i="53"/>
  <c r="F111" i="53"/>
  <c r="G112" i="56"/>
  <c r="E113" i="56"/>
  <c r="D113" i="56"/>
  <c r="H114" i="18"/>
  <c r="I114" i="18"/>
  <c r="I115" i="23"/>
  <c r="H115" i="23"/>
  <c r="H110" i="59"/>
  <c r="I110" i="59"/>
  <c r="B116" i="23"/>
  <c r="F116" i="23"/>
  <c r="J107" i="75"/>
  <c r="J116" i="35"/>
  <c r="J110" i="54"/>
  <c r="J104" i="33"/>
  <c r="J111" i="56"/>
  <c r="B115" i="18"/>
  <c r="F115" i="18"/>
  <c r="F111" i="59"/>
  <c r="B111" i="59"/>
  <c r="F116" i="71"/>
  <c r="B116" i="71"/>
  <c r="H111" i="57"/>
  <c r="I111" i="57"/>
  <c r="J112" i="42"/>
  <c r="B112" i="57"/>
  <c r="F112" i="57"/>
  <c r="I115" i="71"/>
  <c r="H115" i="71"/>
  <c r="J106" i="80"/>
  <c r="J105" i="93"/>
  <c r="J113" i="21"/>
  <c r="E119" i="35"/>
  <c r="F119" i="35" s="1"/>
  <c r="B119" i="35"/>
  <c r="G118" i="35"/>
  <c r="J114" i="24"/>
  <c r="G105" i="13"/>
  <c r="D106" i="13"/>
  <c r="E106" i="13" s="1"/>
  <c r="E108" i="83"/>
  <c r="G107" i="83"/>
  <c r="D108" i="83"/>
  <c r="B114" i="3"/>
  <c r="F114" i="3"/>
  <c r="D109" i="76"/>
  <c r="G108" i="76"/>
  <c r="E109" i="76"/>
  <c r="I108" i="67"/>
  <c r="H108" i="67"/>
  <c r="E109" i="77"/>
  <c r="G108" i="77"/>
  <c r="D109" i="77"/>
  <c r="H113" i="3"/>
  <c r="I113" i="3"/>
  <c r="F109" i="67"/>
  <c r="B109" i="67"/>
  <c r="E115" i="21"/>
  <c r="G114" i="21"/>
  <c r="D115" i="21"/>
  <c r="H105" i="96"/>
  <c r="I105" i="96"/>
  <c r="D109" i="75"/>
  <c r="G108" i="75"/>
  <c r="E109" i="75"/>
  <c r="J105" i="25"/>
  <c r="I105" i="87"/>
  <c r="H105" i="87"/>
  <c r="D112" i="54"/>
  <c r="G111" i="54"/>
  <c r="E112" i="54"/>
  <c r="F107" i="82"/>
  <c r="B107" i="82"/>
  <c r="J107" i="77"/>
  <c r="H117" i="35"/>
  <c r="I117" i="35"/>
  <c r="B113" i="44"/>
  <c r="F113" i="44"/>
  <c r="D107" i="25"/>
  <c r="E107" i="25" s="1"/>
  <c r="G106" i="25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H106" i="82"/>
  <c r="G105" i="33"/>
  <c r="D106" i="33"/>
  <c r="E106" i="33" s="1"/>
  <c r="D107" i="93"/>
  <c r="E107" i="93" s="1"/>
  <c r="G106" i="93"/>
  <c r="J106" i="83"/>
  <c r="B115" i="17"/>
  <c r="F106" i="87"/>
  <c r="B106" i="87"/>
  <c r="E108" i="80"/>
  <c r="G107" i="80"/>
  <c r="D108" i="80"/>
  <c r="H116" i="28"/>
  <c r="I116" i="28"/>
  <c r="I112" i="44"/>
  <c r="H112" i="44"/>
  <c r="H25" i="95" l="1"/>
  <c r="I25" i="95" s="1"/>
  <c r="E26" i="95"/>
  <c r="D26" i="95"/>
  <c r="B26" i="95" s="1"/>
  <c r="I114" i="17"/>
  <c r="I25" i="25"/>
  <c r="G26" i="98"/>
  <c r="B107" i="95"/>
  <c r="I26" i="98"/>
  <c r="F28" i="80"/>
  <c r="E29" i="80" s="1"/>
  <c r="I26" i="99"/>
  <c r="D29" i="97"/>
  <c r="G28" i="97"/>
  <c r="H28" i="97"/>
  <c r="D27" i="98"/>
  <c r="E27" i="98"/>
  <c r="E27" i="99"/>
  <c r="F27" i="99" s="1"/>
  <c r="D28" i="99" s="1"/>
  <c r="B27" i="99"/>
  <c r="I35" i="35"/>
  <c r="H30" i="67"/>
  <c r="I30" i="67" s="1"/>
  <c r="F106" i="99"/>
  <c r="B106" i="99"/>
  <c r="H105" i="99"/>
  <c r="I105" i="99"/>
  <c r="J105" i="95"/>
  <c r="J105" i="98"/>
  <c r="F107" i="95"/>
  <c r="G107" i="95" s="1"/>
  <c r="G106" i="95"/>
  <c r="H30" i="59"/>
  <c r="I30" i="59" s="1"/>
  <c r="G35" i="18"/>
  <c r="I35" i="18" s="1"/>
  <c r="G106" i="98"/>
  <c r="D107" i="98"/>
  <c r="E107" i="98"/>
  <c r="G106" i="97"/>
  <c r="D107" i="97"/>
  <c r="E107" i="97"/>
  <c r="J105" i="97"/>
  <c r="D107" i="26"/>
  <c r="G106" i="26"/>
  <c r="J105" i="26"/>
  <c r="J105" i="94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106" i="94"/>
  <c r="D107" i="94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B35" i="19"/>
  <c r="F35" i="19"/>
  <c r="G35" i="19" s="1"/>
  <c r="E34" i="74"/>
  <c r="D34" i="74"/>
  <c r="F37" i="69"/>
  <c r="H37" i="69" s="1"/>
  <c r="B37" i="69"/>
  <c r="E35" i="21"/>
  <c r="D35" i="21"/>
  <c r="H34" i="41"/>
  <c r="E26" i="26"/>
  <c r="F26" i="26" s="1"/>
  <c r="B26" i="26"/>
  <c r="B27" i="25"/>
  <c r="B30" i="68"/>
  <c r="F30" i="68"/>
  <c r="G30" i="68" s="1"/>
  <c r="B31" i="56"/>
  <c r="F31" i="56"/>
  <c r="B38" i="28"/>
  <c r="F38" i="28"/>
  <c r="H34" i="43"/>
  <c r="I34" i="43" s="1"/>
  <c r="E35" i="43"/>
  <c r="D35" i="43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E27" i="25"/>
  <c r="F27" i="25" s="1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I26" i="25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30" i="62"/>
  <c r="F30" i="62"/>
  <c r="B26" i="13"/>
  <c r="F26" i="13"/>
  <c r="J116" i="28"/>
  <c r="J105" i="92"/>
  <c r="B34" i="20"/>
  <c r="F34" i="20"/>
  <c r="G34" i="20" s="1"/>
  <c r="D36" i="18"/>
  <c r="E36" i="18"/>
  <c r="B27" i="87"/>
  <c r="F27" i="87"/>
  <c r="G27" i="87" s="1"/>
  <c r="E31" i="59"/>
  <c r="D31" i="59"/>
  <c r="I25" i="13"/>
  <c r="E112" i="58"/>
  <c r="D112" i="58"/>
  <c r="G111" i="58"/>
  <c r="E107" i="92"/>
  <c r="D107" i="92"/>
  <c r="G106" i="92"/>
  <c r="E107" i="84"/>
  <c r="D107" i="84"/>
  <c r="G106" i="84"/>
  <c r="D112" i="46"/>
  <c r="G111" i="46"/>
  <c r="E112" i="46"/>
  <c r="E112" i="53"/>
  <c r="G111" i="53"/>
  <c r="D112" i="53"/>
  <c r="I113" i="41"/>
  <c r="H113" i="41"/>
  <c r="E109" i="79"/>
  <c r="G108" i="79"/>
  <c r="D109" i="79"/>
  <c r="I107" i="81"/>
  <c r="H107" i="8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I113" i="73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H112" i="45"/>
  <c r="D115" i="19"/>
  <c r="E115" i="19"/>
  <c r="G114" i="19"/>
  <c r="D111" i="61"/>
  <c r="G110" i="61"/>
  <c r="E111" i="61"/>
  <c r="H106" i="89"/>
  <c r="I106" i="89"/>
  <c r="D110" i="66"/>
  <c r="G109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H114" i="22"/>
  <c r="B107" i="91"/>
  <c r="F107" i="91"/>
  <c r="D115" i="34"/>
  <c r="E115" i="34"/>
  <c r="G114" i="34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I110" i="62"/>
  <c r="H106" i="91"/>
  <c r="I106" i="91"/>
  <c r="E108" i="85"/>
  <c r="D108" i="85"/>
  <c r="G107" i="85"/>
  <c r="J108" i="66"/>
  <c r="G110" i="65"/>
  <c r="E111" i="65"/>
  <c r="D111" i="65"/>
  <c r="E107" i="86"/>
  <c r="D107" i="86"/>
  <c r="G106" i="86"/>
  <c r="D117" i="23"/>
  <c r="E117" i="23"/>
  <c r="G116" i="23"/>
  <c r="J105" i="87"/>
  <c r="J115" i="71"/>
  <c r="G115" i="18"/>
  <c r="D116" i="18"/>
  <c r="E116" i="18"/>
  <c r="J115" i="23"/>
  <c r="B113" i="56"/>
  <c r="F113" i="56"/>
  <c r="J114" i="17"/>
  <c r="E112" i="59"/>
  <c r="G111" i="59"/>
  <c r="D112" i="59"/>
  <c r="H112" i="56"/>
  <c r="I112" i="56"/>
  <c r="J106" i="82"/>
  <c r="D117" i="71"/>
  <c r="G116" i="71"/>
  <c r="E117" i="71"/>
  <c r="D113" i="57"/>
  <c r="E113" i="57"/>
  <c r="G112" i="57"/>
  <c r="J113" i="3"/>
  <c r="J111" i="57"/>
  <c r="D107" i="96"/>
  <c r="G106" i="96"/>
  <c r="B114" i="42"/>
  <c r="F114" i="42"/>
  <c r="B116" i="24"/>
  <c r="F116" i="24"/>
  <c r="I106" i="25"/>
  <c r="H106" i="25"/>
  <c r="H114" i="21"/>
  <c r="I114" i="21"/>
  <c r="B109" i="76"/>
  <c r="F109" i="76"/>
  <c r="I107" i="83"/>
  <c r="H107" i="83"/>
  <c r="I106" i="93"/>
  <c r="H106" i="93"/>
  <c r="H111" i="55"/>
  <c r="I111" i="55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H115" i="24"/>
  <c r="G117" i="28"/>
  <c r="D118" i="28"/>
  <c r="E118" i="28"/>
  <c r="B107" i="25"/>
  <c r="F107" i="25"/>
  <c r="D114" i="44"/>
  <c r="G113" i="44"/>
  <c r="E114" i="44"/>
  <c r="F112" i="54"/>
  <c r="B112" i="54"/>
  <c r="B109" i="75"/>
  <c r="F109" i="75"/>
  <c r="I108" i="77"/>
  <c r="H108" i="77"/>
  <c r="H105" i="13"/>
  <c r="I105" i="13"/>
  <c r="H118" i="35"/>
  <c r="I118" i="35"/>
  <c r="E120" i="35"/>
  <c r="F120" i="35" s="1"/>
  <c r="B120" i="35"/>
  <c r="G119" i="35"/>
  <c r="J112" i="44"/>
  <c r="E116" i="17"/>
  <c r="G115" i="17"/>
  <c r="D116" i="17"/>
  <c r="H105" i="33"/>
  <c r="I105" i="33"/>
  <c r="I113" i="42"/>
  <c r="H113" i="42"/>
  <c r="H111" i="54"/>
  <c r="I111" i="54"/>
  <c r="I108" i="75"/>
  <c r="H108" i="75"/>
  <c r="G114" i="3"/>
  <c r="D115" i="3"/>
  <c r="E115" i="3"/>
  <c r="I107" i="80"/>
  <c r="H107" i="80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I108" i="76"/>
  <c r="B108" i="83"/>
  <c r="F108" i="83"/>
  <c r="F26" i="95" l="1"/>
  <c r="G26" i="95" s="1"/>
  <c r="I28" i="79"/>
  <c r="H28" i="80"/>
  <c r="G28" i="80"/>
  <c r="D29" i="80"/>
  <c r="B29" i="80" s="1"/>
  <c r="I28" i="97"/>
  <c r="E28" i="99"/>
  <c r="F28" i="99" s="1"/>
  <c r="G28" i="99" s="1"/>
  <c r="B28" i="99"/>
  <c r="F27" i="98"/>
  <c r="G27" i="98" s="1"/>
  <c r="B27" i="98"/>
  <c r="H27" i="99"/>
  <c r="G27" i="99"/>
  <c r="E29" i="97"/>
  <c r="F29" i="97" s="1"/>
  <c r="B29" i="97"/>
  <c r="J105" i="99"/>
  <c r="G30" i="60"/>
  <c r="D31" i="60"/>
  <c r="F31" i="60" s="1"/>
  <c r="G31" i="60" s="1"/>
  <c r="H30" i="60"/>
  <c r="I35" i="32"/>
  <c r="G106" i="99"/>
  <c r="E107" i="99"/>
  <c r="D107" i="99"/>
  <c r="D108" i="95"/>
  <c r="E108" i="95" s="1"/>
  <c r="H106" i="95"/>
  <c r="I106" i="95"/>
  <c r="I33" i="73"/>
  <c r="B107" i="26"/>
  <c r="E107" i="26"/>
  <c r="F107" i="26" s="1"/>
  <c r="I106" i="97"/>
  <c r="H106" i="97"/>
  <c r="F107" i="98"/>
  <c r="B107" i="98"/>
  <c r="I106" i="26"/>
  <c r="H106" i="26"/>
  <c r="F107" i="97"/>
  <c r="B107" i="97"/>
  <c r="H106" i="98"/>
  <c r="I106" i="98"/>
  <c r="I28" i="90"/>
  <c r="I28" i="8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H29" i="82"/>
  <c r="H26" i="26"/>
  <c r="G26" i="26"/>
  <c r="B37" i="23"/>
  <c r="F37" i="23"/>
  <c r="H34" i="42"/>
  <c r="E35" i="42"/>
  <c r="D35" i="42"/>
  <c r="H33" i="58"/>
  <c r="I33" i="58" s="1"/>
  <c r="E34" i="58"/>
  <c r="D34" i="58"/>
  <c r="I106" i="94"/>
  <c r="H106" i="94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E107" i="94"/>
  <c r="F107" i="94" s="1"/>
  <c r="B107" i="94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27" i="95"/>
  <c r="E27" i="95"/>
  <c r="D35" i="39"/>
  <c r="E35" i="39"/>
  <c r="F35" i="22"/>
  <c r="H35" i="22" s="1"/>
  <c r="B35" i="22"/>
  <c r="H28" i="85"/>
  <c r="I28" i="85" s="1"/>
  <c r="D29" i="85"/>
  <c r="E29" i="85"/>
  <c r="H26" i="95"/>
  <c r="I26" i="95" s="1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B35" i="43"/>
  <c r="F35" i="43"/>
  <c r="H35" i="43" s="1"/>
  <c r="H27" i="25"/>
  <c r="D28" i="25"/>
  <c r="E28" i="25" s="1"/>
  <c r="G27" i="25"/>
  <c r="D36" i="19"/>
  <c r="E36" i="19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E36" i="3"/>
  <c r="D36" i="3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H35" i="19"/>
  <c r="I35" i="19" s="1"/>
  <c r="I26" i="33"/>
  <c r="F36" i="32"/>
  <c r="G36" i="32" s="1"/>
  <c r="B36" i="32"/>
  <c r="B29" i="79"/>
  <c r="F29" i="79"/>
  <c r="G29" i="79" s="1"/>
  <c r="J118" i="35"/>
  <c r="J114" i="22"/>
  <c r="J107" i="81"/>
  <c r="J113" i="73"/>
  <c r="J112" i="45"/>
  <c r="B31" i="59"/>
  <c r="F31" i="59"/>
  <c r="H31" i="59" s="1"/>
  <c r="D27" i="13"/>
  <c r="E31" i="62"/>
  <c r="D31" i="62"/>
  <c r="E38" i="35"/>
  <c r="F38" i="35" s="1"/>
  <c r="H37" i="35"/>
  <c r="G37" i="35"/>
  <c r="B38" i="35"/>
  <c r="D28" i="87"/>
  <c r="E28" i="87"/>
  <c r="G26" i="13"/>
  <c r="I36" i="35"/>
  <c r="E35" i="20"/>
  <c r="D35" i="20"/>
  <c r="G30" i="62"/>
  <c r="F36" i="18"/>
  <c r="G36" i="18" s="1"/>
  <c r="B36" i="18"/>
  <c r="H26" i="13"/>
  <c r="H30" i="62"/>
  <c r="F107" i="86"/>
  <c r="B107" i="86"/>
  <c r="H110" i="65"/>
  <c r="I110" i="65"/>
  <c r="F107" i="90"/>
  <c r="B107" i="90"/>
  <c r="D109" i="81"/>
  <c r="G108" i="81"/>
  <c r="E109" i="81"/>
  <c r="H114" i="34"/>
  <c r="I114" i="34"/>
  <c r="D114" i="45"/>
  <c r="E114" i="45"/>
  <c r="G113" i="45"/>
  <c r="H116" i="30"/>
  <c r="I116" i="30"/>
  <c r="H116" i="29"/>
  <c r="I116" i="29"/>
  <c r="H114" i="19"/>
  <c r="I114" i="19"/>
  <c r="G114" i="41"/>
  <c r="D115" i="41"/>
  <c r="E115" i="41"/>
  <c r="H113" i="43"/>
  <c r="I113" i="43"/>
  <c r="H110" i="64"/>
  <c r="I110" i="64"/>
  <c r="B116" i="31"/>
  <c r="F116" i="31"/>
  <c r="B110" i="68"/>
  <c r="F110" i="68"/>
  <c r="B117" i="69"/>
  <c r="F117" i="69"/>
  <c r="B109" i="78"/>
  <c r="F109" i="78"/>
  <c r="I108" i="79"/>
  <c r="H108" i="79"/>
  <c r="B112" i="53"/>
  <c r="F112" i="53"/>
  <c r="F107" i="84"/>
  <c r="B107" i="84"/>
  <c r="J112" i="56"/>
  <c r="J106" i="91"/>
  <c r="B113" i="74"/>
  <c r="F113" i="74"/>
  <c r="H106" i="90"/>
  <c r="I106" i="90"/>
  <c r="I113" i="39"/>
  <c r="H113" i="39"/>
  <c r="B117" i="30"/>
  <c r="F117" i="30"/>
  <c r="I116" i="27"/>
  <c r="H116" i="27"/>
  <c r="F115" i="20"/>
  <c r="B115" i="20"/>
  <c r="E115" i="73"/>
  <c r="G114" i="73"/>
  <c r="D115" i="73"/>
  <c r="H111" i="72"/>
  <c r="I111" i="72"/>
  <c r="I109" i="66"/>
  <c r="H109" i="66"/>
  <c r="H116" i="70"/>
  <c r="I116" i="70"/>
  <c r="I115" i="32"/>
  <c r="H115" i="32"/>
  <c r="H115" i="31"/>
  <c r="I115" i="31"/>
  <c r="H109" i="68"/>
  <c r="I109" i="68"/>
  <c r="H110" i="63"/>
  <c r="I110" i="63"/>
  <c r="E108" i="89"/>
  <c r="D108" i="89"/>
  <c r="G107" i="89"/>
  <c r="I111" i="53"/>
  <c r="H111" i="53"/>
  <c r="I111" i="46"/>
  <c r="H111" i="46"/>
  <c r="H111" i="58"/>
  <c r="I111" i="58"/>
  <c r="J114" i="21"/>
  <c r="F111" i="65"/>
  <c r="B111" i="65"/>
  <c r="I107" i="85"/>
  <c r="H107" i="85"/>
  <c r="I112" i="74"/>
  <c r="H112" i="74"/>
  <c r="H106" i="88"/>
  <c r="I106" i="88"/>
  <c r="F115" i="34"/>
  <c r="B115" i="34"/>
  <c r="I110" i="60"/>
  <c r="H110" i="60"/>
  <c r="I114" i="20"/>
  <c r="H114" i="20"/>
  <c r="B117" i="29"/>
  <c r="F117" i="29"/>
  <c r="F110" i="66"/>
  <c r="B110" i="66"/>
  <c r="I110" i="61"/>
  <c r="H110" i="61"/>
  <c r="B115" i="19"/>
  <c r="F115" i="19"/>
  <c r="B116" i="32"/>
  <c r="F116" i="32"/>
  <c r="D112" i="62"/>
  <c r="G111" i="62"/>
  <c r="E112" i="62"/>
  <c r="B111" i="63"/>
  <c r="F111" i="63"/>
  <c r="I108" i="78"/>
  <c r="H108" i="78"/>
  <c r="F112" i="46"/>
  <c r="B112" i="46"/>
  <c r="I106" i="92"/>
  <c r="H106" i="92"/>
  <c r="F112" i="58"/>
  <c r="B112" i="58"/>
  <c r="H106" i="86"/>
  <c r="I106" i="86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H116" i="69"/>
  <c r="B109" i="79"/>
  <c r="F109" i="79"/>
  <c r="J113" i="41"/>
  <c r="I106" i="84"/>
  <c r="H106" i="84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H117" i="28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J108" i="77"/>
  <c r="F110" i="67"/>
  <c r="B110" i="67"/>
  <c r="I106" i="96"/>
  <c r="H106" i="96"/>
  <c r="I114" i="3"/>
  <c r="H114" i="3"/>
  <c r="H109" i="67"/>
  <c r="I109" i="67"/>
  <c r="E115" i="42"/>
  <c r="G114" i="42"/>
  <c r="D115" i="42"/>
  <c r="I107" i="82"/>
  <c r="H107" i="82"/>
  <c r="I106" i="87"/>
  <c r="H106" i="87"/>
  <c r="J108" i="75"/>
  <c r="I115" i="17"/>
  <c r="H115" i="17"/>
  <c r="I107" i="95"/>
  <c r="H107" i="95"/>
  <c r="H113" i="44"/>
  <c r="I113" i="44"/>
  <c r="J115" i="24"/>
  <c r="E113" i="55"/>
  <c r="G112" i="55"/>
  <c r="D113" i="55"/>
  <c r="E109" i="80"/>
  <c r="G108" i="80"/>
  <c r="D109" i="80"/>
  <c r="G109" i="77"/>
  <c r="E110" i="77"/>
  <c r="D110" i="77"/>
  <c r="J107" i="83"/>
  <c r="J106" i="25"/>
  <c r="D117" i="24"/>
  <c r="E117" i="24"/>
  <c r="G116" i="24"/>
  <c r="B107" i="96"/>
  <c r="D108" i="25"/>
  <c r="G107" i="25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I26" i="26" l="1"/>
  <c r="F29" i="80"/>
  <c r="H29" i="80" s="1"/>
  <c r="B31" i="60"/>
  <c r="I30" i="60"/>
  <c r="B108" i="95"/>
  <c r="D30" i="97"/>
  <c r="E30" i="97"/>
  <c r="G29" i="97"/>
  <c r="H29" i="97"/>
  <c r="G32" i="57"/>
  <c r="I32" i="57" s="1"/>
  <c r="I27" i="99"/>
  <c r="D28" i="98"/>
  <c r="E28" i="98"/>
  <c r="D29" i="99"/>
  <c r="E29" i="99"/>
  <c r="H27" i="98"/>
  <c r="I27" i="98" s="1"/>
  <c r="H28" i="99"/>
  <c r="I28" i="99" s="1"/>
  <c r="I26" i="13"/>
  <c r="I29" i="82"/>
  <c r="F108" i="95"/>
  <c r="G108" i="95" s="1"/>
  <c r="F107" i="99"/>
  <c r="B107" i="99"/>
  <c r="H106" i="99"/>
  <c r="I106" i="99"/>
  <c r="J106" i="95"/>
  <c r="H31" i="67"/>
  <c r="I31" i="67" s="1"/>
  <c r="H32" i="46"/>
  <c r="I32" i="46" s="1"/>
  <c r="J106" i="98"/>
  <c r="J106" i="26"/>
  <c r="J106" i="97"/>
  <c r="D108" i="26"/>
  <c r="B108" i="26" s="1"/>
  <c r="G107" i="26"/>
  <c r="G107" i="97"/>
  <c r="D108" i="97"/>
  <c r="E108" i="97"/>
  <c r="D108" i="98"/>
  <c r="G107" i="98"/>
  <c r="E108" i="98"/>
  <c r="G29" i="80"/>
  <c r="H29" i="79"/>
  <c r="I29" i="79" s="1"/>
  <c r="D32" i="67"/>
  <c r="E32" i="67"/>
  <c r="H32" i="54"/>
  <c r="D33" i="46"/>
  <c r="E33" i="46"/>
  <c r="G36" i="24"/>
  <c r="I36" i="24" s="1"/>
  <c r="E37" i="24"/>
  <c r="D37" i="24"/>
  <c r="G35" i="22"/>
  <c r="I35" i="22" s="1"/>
  <c r="G35" i="21"/>
  <c r="I35" i="21" s="1"/>
  <c r="I28" i="86"/>
  <c r="D30" i="80"/>
  <c r="E30" i="80"/>
  <c r="E27" i="93"/>
  <c r="D27" i="93"/>
  <c r="F30" i="82"/>
  <c r="H30" i="82" s="1"/>
  <c r="B30" i="82"/>
  <c r="I36" i="34"/>
  <c r="I29" i="80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107" i="94"/>
  <c r="D108" i="94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J106" i="94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F27" i="95"/>
  <c r="H27" i="95" s="1"/>
  <c r="B27" i="95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32" i="54"/>
  <c r="I27" i="33"/>
  <c r="F37" i="71"/>
  <c r="B37" i="71"/>
  <c r="F36" i="19"/>
  <c r="G36" i="19" s="1"/>
  <c r="B36" i="19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I27" i="25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D36" i="43"/>
  <c r="E36" i="43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D32" i="60"/>
  <c r="E32" i="60"/>
  <c r="B28" i="25"/>
  <c r="F28" i="25"/>
  <c r="G28" i="25" s="1"/>
  <c r="G35" i="43"/>
  <c r="I35" i="43" s="1"/>
  <c r="B32" i="64"/>
  <c r="F32" i="64"/>
  <c r="G32" i="64" s="1"/>
  <c r="F37" i="34"/>
  <c r="B37" i="34"/>
  <c r="H31" i="63"/>
  <c r="I31" i="63" s="1"/>
  <c r="J116" i="29"/>
  <c r="J111" i="58"/>
  <c r="J110" i="61"/>
  <c r="J106" i="90"/>
  <c r="B35" i="20"/>
  <c r="F35" i="20"/>
  <c r="I37" i="35"/>
  <c r="B27" i="13"/>
  <c r="E37" i="18"/>
  <c r="D37" i="18"/>
  <c r="J108" i="79"/>
  <c r="H36" i="18"/>
  <c r="I36" i="18" s="1"/>
  <c r="B39" i="35"/>
  <c r="H38" i="35"/>
  <c r="E39" i="35"/>
  <c r="F39" i="35" s="1"/>
  <c r="G38" i="35"/>
  <c r="E27" i="13"/>
  <c r="F27" i="13" s="1"/>
  <c r="F28" i="87"/>
  <c r="B28" i="87"/>
  <c r="J111" i="59"/>
  <c r="J106" i="88"/>
  <c r="J109" i="68"/>
  <c r="J110" i="64"/>
  <c r="J114" i="34"/>
  <c r="B31" i="62"/>
  <c r="F31" i="62"/>
  <c r="G31" i="62" s="1"/>
  <c r="D32" i="59"/>
  <c r="E32" i="59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G115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G107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J107" i="95"/>
  <c r="J117" i="28"/>
  <c r="J112" i="57"/>
  <c r="J116" i="71"/>
  <c r="G113" i="57"/>
  <c r="E114" i="57"/>
  <c r="D114" i="57"/>
  <c r="J115" i="17"/>
  <c r="E118" i="71"/>
  <c r="D118" i="71"/>
  <c r="G117" i="7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H106" i="13"/>
  <c r="J119" i="35"/>
  <c r="F110" i="77"/>
  <c r="B110" i="77"/>
  <c r="H108" i="80"/>
  <c r="I108" i="80"/>
  <c r="I114" i="42"/>
  <c r="H114" i="42"/>
  <c r="J114" i="3"/>
  <c r="J106" i="96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B108" i="25"/>
  <c r="H107" i="25"/>
  <c r="I107" i="25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E108" i="25"/>
  <c r="F108" i="25" s="1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I29" i="97" l="1"/>
  <c r="D109" i="95"/>
  <c r="E109" i="95" s="1"/>
  <c r="B28" i="98"/>
  <c r="F28" i="98"/>
  <c r="G28" i="98" s="1"/>
  <c r="I29" i="90"/>
  <c r="F29" i="99"/>
  <c r="G29" i="99" s="1"/>
  <c r="B29" i="99"/>
  <c r="F30" i="97"/>
  <c r="G30" i="97" s="1"/>
  <c r="B30" i="97"/>
  <c r="G30" i="82"/>
  <c r="I30" i="82" s="1"/>
  <c r="I32" i="53"/>
  <c r="J106" i="99"/>
  <c r="D108" i="99"/>
  <c r="G107" i="99"/>
  <c r="E108" i="99"/>
  <c r="I26" i="93"/>
  <c r="G31" i="65"/>
  <c r="I31" i="65" s="1"/>
  <c r="I107" i="26"/>
  <c r="H107" i="26"/>
  <c r="B108" i="97"/>
  <c r="F108" i="97"/>
  <c r="H107" i="98"/>
  <c r="I107" i="98"/>
  <c r="I107" i="97"/>
  <c r="H107" i="97"/>
  <c r="B108" i="98"/>
  <c r="F108" i="98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H28" i="25"/>
  <c r="G29" i="86"/>
  <c r="I29" i="86" s="1"/>
  <c r="D30" i="86"/>
  <c r="E30" i="86"/>
  <c r="E31" i="82"/>
  <c r="D31" i="82"/>
  <c r="F30" i="80"/>
  <c r="G30" i="80" s="1"/>
  <c r="B30" i="80"/>
  <c r="F30" i="90"/>
  <c r="B30" i="90"/>
  <c r="I107" i="94"/>
  <c r="H107" i="94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B108" i="94"/>
  <c r="E108" i="94"/>
  <c r="F108" i="94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D28" i="95"/>
  <c r="E28" i="95"/>
  <c r="E36" i="39"/>
  <c r="D36" i="39"/>
  <c r="F30" i="76"/>
  <c r="G30" i="76" s="1"/>
  <c r="B30" i="76"/>
  <c r="H29" i="85"/>
  <c r="I29" i="85" s="1"/>
  <c r="G37" i="30"/>
  <c r="I37" i="30" s="1"/>
  <c r="F35" i="44"/>
  <c r="G35" i="44" s="1"/>
  <c r="B35" i="44"/>
  <c r="F32" i="61"/>
  <c r="H32" i="61" s="1"/>
  <c r="B32" i="61"/>
  <c r="I37" i="27"/>
  <c r="G27" i="95"/>
  <c r="I27" i="95" s="1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D29" i="25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17" i="2"/>
  <c r="N89" i="17"/>
  <c r="O87" i="17"/>
  <c r="O89" i="17" s="1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D37" i="19"/>
  <c r="E37" i="19"/>
  <c r="G37" i="71"/>
  <c r="D33" i="64"/>
  <c r="E33" i="64"/>
  <c r="B33" i="54"/>
  <c r="F33" i="54"/>
  <c r="G33" i="54" s="1"/>
  <c r="B37" i="32"/>
  <c r="F37" i="32"/>
  <c r="G37" i="32" s="1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E37" i="3"/>
  <c r="D37" i="3"/>
  <c r="M89" i="17"/>
  <c r="N17" i="2"/>
  <c r="R132" i="2" s="1"/>
  <c r="H39" i="28"/>
  <c r="I39" i="28" s="1"/>
  <c r="B30" i="79"/>
  <c r="F30" i="79"/>
  <c r="H30" i="79" s="1"/>
  <c r="F36" i="43"/>
  <c r="G36" i="43" s="1"/>
  <c r="B36" i="43"/>
  <c r="G34" i="45"/>
  <c r="I34" i="45" s="1"/>
  <c r="D38" i="30"/>
  <c r="E38" i="30"/>
  <c r="F36" i="17"/>
  <c r="G36" i="17" s="1"/>
  <c r="B36" i="17"/>
  <c r="C45" i="17"/>
  <c r="G29" i="88"/>
  <c r="I29" i="88" s="1"/>
  <c r="I27" i="92"/>
  <c r="H36" i="19"/>
  <c r="I36" i="19" s="1"/>
  <c r="H37" i="71"/>
  <c r="J108" i="81"/>
  <c r="J114" i="73"/>
  <c r="D28" i="13"/>
  <c r="E28" i="13" s="1"/>
  <c r="H27" i="13"/>
  <c r="G27" i="13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J107" i="91"/>
  <c r="B32" i="59"/>
  <c r="F32" i="59"/>
  <c r="H32" i="59" s="1"/>
  <c r="E32" i="62"/>
  <c r="D32" i="62"/>
  <c r="G28" i="87"/>
  <c r="H35" i="20"/>
  <c r="I107" i="86"/>
  <c r="H107" i="86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H115" i="34"/>
  <c r="I115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I113" i="74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B118" i="71"/>
  <c r="F118" i="71"/>
  <c r="F114" i="57"/>
  <c r="B114" i="57"/>
  <c r="J112" i="55"/>
  <c r="J109" i="77"/>
  <c r="I113" i="57"/>
  <c r="H113" i="57"/>
  <c r="J114" i="42"/>
  <c r="J108" i="80"/>
  <c r="J108" i="83"/>
  <c r="H117" i="71"/>
  <c r="I117" i="71"/>
  <c r="G107" i="13"/>
  <c r="D108" i="13"/>
  <c r="E108" i="13" s="1"/>
  <c r="G108" i="25"/>
  <c r="D109" i="25"/>
  <c r="E109" i="25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07" i="25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B109" i="95"/>
  <c r="F109" i="95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F19" i="36"/>
  <c r="I19" i="36"/>
  <c r="G28" i="94" l="1"/>
  <c r="H28" i="98"/>
  <c r="I28" i="98" s="1"/>
  <c r="H37" i="32"/>
  <c r="I37" i="32" s="1"/>
  <c r="D31" i="97"/>
  <c r="E31" i="97"/>
  <c r="D30" i="99"/>
  <c r="E30" i="99"/>
  <c r="D29" i="98"/>
  <c r="E29" i="98"/>
  <c r="H30" i="97"/>
  <c r="I30" i="97" s="1"/>
  <c r="H29" i="99"/>
  <c r="I29" i="99" s="1"/>
  <c r="I28" i="25"/>
  <c r="I37" i="34"/>
  <c r="H107" i="99"/>
  <c r="I107" i="99"/>
  <c r="B108" i="99"/>
  <c r="F108" i="99"/>
  <c r="J107" i="26"/>
  <c r="J107" i="98"/>
  <c r="G33" i="46"/>
  <c r="I33" i="46" s="1"/>
  <c r="H37" i="24"/>
  <c r="I37" i="24" s="1"/>
  <c r="H36" i="22"/>
  <c r="I36" i="22" s="1"/>
  <c r="J107" i="97"/>
  <c r="D109" i="98"/>
  <c r="G108" i="98"/>
  <c r="E109" i="98"/>
  <c r="G108" i="97"/>
  <c r="D109" i="97"/>
  <c r="E109" i="97"/>
  <c r="D109" i="26"/>
  <c r="B109" i="26" s="1"/>
  <c r="G108" i="26"/>
  <c r="I28" i="94"/>
  <c r="H30" i="77"/>
  <c r="I30" i="77" s="1"/>
  <c r="H32" i="67"/>
  <c r="I32" i="67" s="1"/>
  <c r="D33" i="67"/>
  <c r="E33" i="67"/>
  <c r="G32" i="61"/>
  <c r="I32" i="61" s="1"/>
  <c r="E34" i="46"/>
  <c r="D34" i="46"/>
  <c r="G36" i="41"/>
  <c r="I36" i="41" s="1"/>
  <c r="E38" i="24"/>
  <c r="D38" i="24"/>
  <c r="G30" i="79"/>
  <c r="I30" i="79" s="1"/>
  <c r="G36" i="21"/>
  <c r="I36" i="21" s="1"/>
  <c r="I34" i="58"/>
  <c r="D31" i="80"/>
  <c r="E31" i="80"/>
  <c r="F30" i="86"/>
  <c r="H30" i="86" s="1"/>
  <c r="B30" i="86"/>
  <c r="E29" i="94"/>
  <c r="D29" i="94"/>
  <c r="I35" i="20"/>
  <c r="H30" i="80"/>
  <c r="I30" i="80" s="1"/>
  <c r="F31" i="82"/>
  <c r="B31" i="82"/>
  <c r="G27" i="93"/>
  <c r="I27" i="93" s="1"/>
  <c r="E28" i="93"/>
  <c r="D28" i="93"/>
  <c r="D109" i="94"/>
  <c r="G108" i="94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J107" i="94"/>
  <c r="E33" i="66"/>
  <c r="D33" i="66"/>
  <c r="I27" i="13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B28" i="95"/>
  <c r="F28" i="95"/>
  <c r="H28" i="95" s="1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28" i="33"/>
  <c r="E37" i="17"/>
  <c r="D37" i="17"/>
  <c r="F32" i="68"/>
  <c r="G32" i="68" s="1"/>
  <c r="B32" i="68"/>
  <c r="D39" i="70"/>
  <c r="E39" i="70"/>
  <c r="E34" i="54"/>
  <c r="D34" i="54"/>
  <c r="F37" i="19"/>
  <c r="G37" i="19" s="1"/>
  <c r="B37" i="19"/>
  <c r="F40" i="28"/>
  <c r="H40" i="28" s="1"/>
  <c r="B40" i="28"/>
  <c r="P17" i="2"/>
  <c r="R133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25"/>
  <c r="B29" i="33"/>
  <c r="D37" i="43"/>
  <c r="E37" i="43"/>
  <c r="D29" i="92"/>
  <c r="E29" i="92"/>
  <c r="B33" i="56"/>
  <c r="F33" i="56"/>
  <c r="H33" i="56" s="1"/>
  <c r="D33" i="60"/>
  <c r="E33" i="60"/>
  <c r="F38" i="30"/>
  <c r="H38" i="30" s="1"/>
  <c r="B38" i="30"/>
  <c r="H36" i="43"/>
  <c r="I36" i="43" s="1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E29" i="25"/>
  <c r="F29" i="25" s="1"/>
  <c r="H32" i="63"/>
  <c r="I32" i="63" s="1"/>
  <c r="D31" i="78"/>
  <c r="E31" i="78"/>
  <c r="E29" i="33"/>
  <c r="F29" i="33" s="1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E38" i="18"/>
  <c r="D38" i="18"/>
  <c r="F28" i="13"/>
  <c r="B28" i="13"/>
  <c r="F32" i="62"/>
  <c r="G32" i="62" s="1"/>
  <c r="B32" i="62"/>
  <c r="J107" i="96"/>
  <c r="J117" i="29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J110" i="67"/>
  <c r="J108" i="82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I108" i="25"/>
  <c r="H108" i="25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D110" i="95"/>
  <c r="E110" i="95" s="1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B109" i="25"/>
  <c r="F109" i="25"/>
  <c r="I107" i="13"/>
  <c r="H107" i="13"/>
  <c r="F30" i="99" l="1"/>
  <c r="B30" i="99"/>
  <c r="G30" i="99"/>
  <c r="H30" i="99"/>
  <c r="F29" i="98"/>
  <c r="B29" i="98"/>
  <c r="G29" i="98"/>
  <c r="H29" i="98"/>
  <c r="F31" i="97"/>
  <c r="D32" i="97" s="1"/>
  <c r="B31" i="97"/>
  <c r="G31" i="97"/>
  <c r="H31" i="97"/>
  <c r="J107" i="99"/>
  <c r="G108" i="99"/>
  <c r="E109" i="99"/>
  <c r="D109" i="99"/>
  <c r="I30" i="90"/>
  <c r="I28" i="89"/>
  <c r="I38" i="27"/>
  <c r="E109" i="26"/>
  <c r="F109" i="26" s="1"/>
  <c r="G109" i="26" s="1"/>
  <c r="H108" i="98"/>
  <c r="I108" i="98"/>
  <c r="F109" i="97"/>
  <c r="B109" i="97"/>
  <c r="F109" i="98"/>
  <c r="B109" i="98"/>
  <c r="H108" i="26"/>
  <c r="I108" i="26"/>
  <c r="I108" i="97"/>
  <c r="H108" i="97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B31" i="80"/>
  <c r="F31" i="80"/>
  <c r="G31" i="80" s="1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109" i="94"/>
  <c r="F109" i="94" s="1"/>
  <c r="B109" i="9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H108" i="94"/>
  <c r="I108" i="94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G28" i="95"/>
  <c r="I28" i="95" s="1"/>
  <c r="E29" i="95"/>
  <c r="D29" i="95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N5" i="33" s="1"/>
  <c r="H29" i="33"/>
  <c r="N6" i="33" s="1"/>
  <c r="G29" i="25"/>
  <c r="D30" i="25"/>
  <c r="B30" i="25" s="1"/>
  <c r="H29" i="25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E38" i="3"/>
  <c r="D38" i="3"/>
  <c r="G33" i="56"/>
  <c r="I33" i="56" s="1"/>
  <c r="F37" i="43"/>
  <c r="H37" i="43" s="1"/>
  <c r="B37" i="43"/>
  <c r="G39" i="31"/>
  <c r="I39" i="31" s="1"/>
  <c r="D40" i="69"/>
  <c r="E40" i="69"/>
  <c r="G33" i="64"/>
  <c r="D36" i="45"/>
  <c r="E36" i="45"/>
  <c r="E38" i="19"/>
  <c r="D38" i="19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H37" i="19"/>
  <c r="I37" i="19" s="1"/>
  <c r="F34" i="54"/>
  <c r="H34" i="54" s="1"/>
  <c r="B34" i="54"/>
  <c r="J112" i="62"/>
  <c r="J115" i="73"/>
  <c r="F33" i="59"/>
  <c r="G33" i="59" s="1"/>
  <c r="B33" i="59"/>
  <c r="D29" i="13"/>
  <c r="F38" i="18"/>
  <c r="B38" i="18"/>
  <c r="J108" i="93"/>
  <c r="D30" i="87"/>
  <c r="E30" i="87"/>
  <c r="E37" i="20"/>
  <c r="D37" i="20"/>
  <c r="D33" i="62"/>
  <c r="E33" i="62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D110" i="25"/>
  <c r="E110" i="25" s="1"/>
  <c r="G109" i="25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J108" i="2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I31" i="97" l="1"/>
  <c r="I29" i="98"/>
  <c r="I30" i="99"/>
  <c r="N7" i="33"/>
  <c r="E32" i="97"/>
  <c r="F32" i="97" s="1"/>
  <c r="D33" i="97" s="1"/>
  <c r="B32" i="97"/>
  <c r="D30" i="98"/>
  <c r="E30" i="98"/>
  <c r="D31" i="99"/>
  <c r="E31" i="99"/>
  <c r="B109" i="99"/>
  <c r="F109" i="99"/>
  <c r="H108" i="99"/>
  <c r="I108" i="99"/>
  <c r="D110" i="26"/>
  <c r="E110" i="26" s="1"/>
  <c r="F110" i="26" s="1"/>
  <c r="J108" i="26"/>
  <c r="J108" i="98"/>
  <c r="I31" i="82"/>
  <c r="I33" i="64"/>
  <c r="I109" i="26"/>
  <c r="H109" i="26"/>
  <c r="J108" i="97"/>
  <c r="D110" i="98"/>
  <c r="G109" i="98"/>
  <c r="E110" i="98"/>
  <c r="D110" i="97"/>
  <c r="G109" i="97"/>
  <c r="E110" i="97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H39" i="23"/>
  <c r="I39" i="23" s="1"/>
  <c r="H29" i="94"/>
  <c r="E30" i="94"/>
  <c r="D30" i="94"/>
  <c r="H28" i="93"/>
  <c r="G29" i="89"/>
  <c r="I29" i="89" s="1"/>
  <c r="F31" i="86"/>
  <c r="B31" i="86"/>
  <c r="G28" i="93"/>
  <c r="H31" i="80"/>
  <c r="I31" i="80" s="1"/>
  <c r="D32" i="80"/>
  <c r="E32" i="80"/>
  <c r="F32" i="82"/>
  <c r="B32" i="82"/>
  <c r="I31" i="75"/>
  <c r="J108" i="94"/>
  <c r="G29" i="94"/>
  <c r="D110" i="94"/>
  <c r="G109" i="94"/>
  <c r="I33" i="66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F29" i="95"/>
  <c r="H29" i="95" s="1"/>
  <c r="B29" i="95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I29" i="25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D38" i="43"/>
  <c r="E38" i="43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7" i="43"/>
  <c r="I37" i="43" s="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B38" i="19"/>
  <c r="F38" i="19"/>
  <c r="H38" i="19" s="1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E30" i="25"/>
  <c r="F30" i="25" s="1"/>
  <c r="F30" i="33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D39" i="18"/>
  <c r="E39" i="18"/>
  <c r="B29" i="13"/>
  <c r="J113" i="58"/>
  <c r="J115" i="39"/>
  <c r="J112" i="65"/>
  <c r="J109" i="85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J113" i="59"/>
  <c r="J113" i="46"/>
  <c r="J116" i="19"/>
  <c r="J110" i="78"/>
  <c r="J117" i="31"/>
  <c r="I28" i="13"/>
  <c r="E29" i="13"/>
  <c r="F29" i="13" s="1"/>
  <c r="D34" i="59"/>
  <c r="E34" i="59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D116" i="57"/>
  <c r="E116" i="57"/>
  <c r="G115" i="57"/>
  <c r="J108" i="96"/>
  <c r="J114" i="57"/>
  <c r="G119" i="71"/>
  <c r="D120" i="71"/>
  <c r="E120" i="71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9" i="25"/>
  <c r="I109" i="25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F110" i="25"/>
  <c r="B110" i="25"/>
  <c r="I118" i="24"/>
  <c r="H118" i="24"/>
  <c r="G109" i="87"/>
  <c r="D110" i="87"/>
  <c r="E110" i="87"/>
  <c r="H108" i="33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F35" i="36"/>
  <c r="J108" i="99" l="1"/>
  <c r="G35" i="36"/>
  <c r="G40" i="69"/>
  <c r="I40" i="69" s="1"/>
  <c r="G32" i="97"/>
  <c r="F31" i="99"/>
  <c r="D32" i="99" s="1"/>
  <c r="B31" i="99"/>
  <c r="F30" i="98"/>
  <c r="G30" i="98" s="1"/>
  <c r="B30" i="98"/>
  <c r="E33" i="97"/>
  <c r="F33" i="97" s="1"/>
  <c r="B33" i="97"/>
  <c r="H32" i="97"/>
  <c r="I28" i="93"/>
  <c r="B110" i="26"/>
  <c r="D110" i="99"/>
  <c r="G109" i="99"/>
  <c r="E110" i="99"/>
  <c r="I29" i="94"/>
  <c r="G39" i="30"/>
  <c r="I39" i="30" s="1"/>
  <c r="J109" i="26"/>
  <c r="H109" i="98"/>
  <c r="I109" i="98"/>
  <c r="I109" i="97"/>
  <c r="H109" i="97"/>
  <c r="F110" i="98"/>
  <c r="B110" i="98"/>
  <c r="F110" i="97"/>
  <c r="B110" i="97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F32" i="80"/>
  <c r="G32" i="80" s="1"/>
  <c r="B32" i="80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I109" i="94"/>
  <c r="H109" i="94"/>
  <c r="D34" i="65"/>
  <c r="E34" i="65"/>
  <c r="G38" i="19"/>
  <c r="I38" i="19" s="1"/>
  <c r="B32" i="90"/>
  <c r="F32" i="90"/>
  <c r="G32" i="90" s="1"/>
  <c r="F31" i="91"/>
  <c r="B31" i="91"/>
  <c r="G36" i="55"/>
  <c r="E33" i="75"/>
  <c r="D33" i="75"/>
  <c r="E110" i="94"/>
  <c r="F110" i="94" s="1"/>
  <c r="B110" i="94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D30" i="95"/>
  <c r="E30" i="95"/>
  <c r="H34" i="56"/>
  <c r="I34" i="56" s="1"/>
  <c r="G35" i="72"/>
  <c r="I35" i="72" s="1"/>
  <c r="D38" i="39"/>
  <c r="E38" i="39"/>
  <c r="G29" i="95"/>
  <c r="I29" i="95" s="1"/>
  <c r="B31" i="81"/>
  <c r="F31" i="81"/>
  <c r="H31" i="81" s="1"/>
  <c r="G31" i="85"/>
  <c r="B29" i="96"/>
  <c r="F29" i="96"/>
  <c r="G29" i="96" s="1"/>
  <c r="F37" i="44"/>
  <c r="G37" i="44" s="1"/>
  <c r="B37" i="44"/>
  <c r="I36" i="73"/>
  <c r="H30" i="25"/>
  <c r="N6" i="25" s="1"/>
  <c r="D31" i="25"/>
  <c r="E31" i="25" s="1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/>
  <c r="I31" i="77"/>
  <c r="G33" i="68"/>
  <c r="I33" i="68" s="1"/>
  <c r="E34" i="68"/>
  <c r="D34" i="68"/>
  <c r="F32" i="79"/>
  <c r="G32" i="79" s="1"/>
  <c r="B32" i="79"/>
  <c r="F38" i="43"/>
  <c r="B38" i="43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G30" i="33"/>
  <c r="I31" i="78"/>
  <c r="D39" i="19"/>
  <c r="E39" i="19"/>
  <c r="E31" i="83"/>
  <c r="D31" i="83"/>
  <c r="E40" i="34"/>
  <c r="D40" i="34"/>
  <c r="G39" i="34"/>
  <c r="I39" i="34" s="1"/>
  <c r="G30" i="25"/>
  <c r="N5" i="25" s="1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J117" i="22"/>
  <c r="J109" i="91"/>
  <c r="J116" i="73"/>
  <c r="D30" i="13"/>
  <c r="E30" i="13" s="1"/>
  <c r="H29" i="13"/>
  <c r="G29" i="13"/>
  <c r="D31" i="87"/>
  <c r="E31" i="87"/>
  <c r="E34" i="62"/>
  <c r="D34" i="62"/>
  <c r="J111" i="75"/>
  <c r="J113" i="62"/>
  <c r="H37" i="20"/>
  <c r="I37" i="20" s="1"/>
  <c r="F39" i="18"/>
  <c r="B39" i="18"/>
  <c r="J110" i="81"/>
  <c r="B34" i="59"/>
  <c r="F34" i="59"/>
  <c r="G34" i="59" s="1"/>
  <c r="D38" i="20"/>
  <c r="E38" i="20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B120" i="71"/>
  <c r="F120" i="71"/>
  <c r="I115" i="57"/>
  <c r="H115" i="57"/>
  <c r="J111" i="76"/>
  <c r="I119" i="71"/>
  <c r="H119" i="71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G110" i="25"/>
  <c r="D111" i="25"/>
  <c r="E111" i="25" s="1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J109" i="25"/>
  <c r="B111" i="95"/>
  <c r="F111" i="95"/>
  <c r="D116" i="55"/>
  <c r="G115" i="55"/>
  <c r="E116" i="55"/>
  <c r="I109" i="96"/>
  <c r="H109" i="96"/>
  <c r="N7" i="25" l="1"/>
  <c r="I31" i="88"/>
  <c r="I32" i="97"/>
  <c r="D34" i="97"/>
  <c r="B34" i="97" s="1"/>
  <c r="G33" i="97"/>
  <c r="H30" i="98"/>
  <c r="I30" i="98" s="1"/>
  <c r="H31" i="99"/>
  <c r="G31" i="99"/>
  <c r="E34" i="97"/>
  <c r="H33" i="97"/>
  <c r="D31" i="98"/>
  <c r="E31" i="98"/>
  <c r="E32" i="99"/>
  <c r="F32" i="99" s="1"/>
  <c r="G32" i="99" s="1"/>
  <c r="B32" i="99"/>
  <c r="H109" i="99"/>
  <c r="I109" i="99"/>
  <c r="F110" i="99"/>
  <c r="B110" i="99"/>
  <c r="G29" i="93"/>
  <c r="I29" i="93" s="1"/>
  <c r="G34" i="61"/>
  <c r="I34" i="61" s="1"/>
  <c r="I36" i="58"/>
  <c r="D111" i="97"/>
  <c r="G110" i="97"/>
  <c r="E111" i="97"/>
  <c r="J109" i="97"/>
  <c r="E111" i="26"/>
  <c r="F111" i="26" s="1"/>
  <c r="B111" i="26"/>
  <c r="J109" i="98"/>
  <c r="H110" i="26"/>
  <c r="I110" i="26"/>
  <c r="D111" i="98"/>
  <c r="G110" i="98"/>
  <c r="E111" i="98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H32" i="80"/>
  <c r="I32" i="80" s="1"/>
  <c r="E33" i="80"/>
  <c r="D33" i="80"/>
  <c r="F33" i="82"/>
  <c r="H33" i="82" s="1"/>
  <c r="B33" i="82"/>
  <c r="E30" i="93"/>
  <c r="D30" i="93"/>
  <c r="G30" i="94"/>
  <c r="I30" i="94" s="1"/>
  <c r="D31" i="94"/>
  <c r="E31" i="94"/>
  <c r="D111" i="94"/>
  <c r="G110" i="94"/>
  <c r="F37" i="58"/>
  <c r="B37" i="58"/>
  <c r="G40" i="23"/>
  <c r="D41" i="23"/>
  <c r="E41" i="23"/>
  <c r="H32" i="90"/>
  <c r="I32" i="90" s="1"/>
  <c r="E33" i="90"/>
  <c r="D33" i="90"/>
  <c r="F34" i="65"/>
  <c r="G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J109" i="94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F30" i="95"/>
  <c r="B30" i="95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I32" i="76" s="1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F31" i="25"/>
  <c r="B31" i="25"/>
  <c r="D39" i="21"/>
  <c r="E39" i="21"/>
  <c r="D41" i="70"/>
  <c r="E41" i="70"/>
  <c r="D36" i="54"/>
  <c r="E36" i="54"/>
  <c r="B42" i="28"/>
  <c r="F42" i="28"/>
  <c r="G42" i="28" s="1"/>
  <c r="F40" i="34"/>
  <c r="B40" i="34"/>
  <c r="D39" i="43"/>
  <c r="E39" i="43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B39" i="19"/>
  <c r="F39" i="19"/>
  <c r="H34" i="60"/>
  <c r="I34" i="60" s="1"/>
  <c r="H30" i="89"/>
  <c r="G35" i="54"/>
  <c r="H38" i="43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I30" i="25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G38" i="43"/>
  <c r="F39" i="3"/>
  <c r="H39" i="3" s="1"/>
  <c r="B39" i="3"/>
  <c r="H39" i="32"/>
  <c r="I39" i="32" s="1"/>
  <c r="G37" i="74"/>
  <c r="I37" i="74" s="1"/>
  <c r="H35" i="57"/>
  <c r="I35" i="57" s="1"/>
  <c r="E39" i="41"/>
  <c r="D39" i="41"/>
  <c r="D33" i="78"/>
  <c r="E33" i="78"/>
  <c r="F32" i="88"/>
  <c r="B32" i="88"/>
  <c r="G30" i="92"/>
  <c r="I30" i="92" s="1"/>
  <c r="J114" i="72"/>
  <c r="J117" i="3"/>
  <c r="J119" i="71"/>
  <c r="E40" i="18"/>
  <c r="D40" i="18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E35" i="59"/>
  <c r="D35" i="59"/>
  <c r="G39" i="18"/>
  <c r="F31" i="87"/>
  <c r="H31" i="87" s="1"/>
  <c r="B31" i="87"/>
  <c r="I29" i="13"/>
  <c r="J118" i="32"/>
  <c r="J119" i="27"/>
  <c r="J117" i="20"/>
  <c r="J119" i="29"/>
  <c r="J113" i="64"/>
  <c r="J111" i="79"/>
  <c r="F38" i="20"/>
  <c r="H38" i="20" s="1"/>
  <c r="B38" i="20"/>
  <c r="H39" i="18"/>
  <c r="F34" i="62"/>
  <c r="H34" i="62" s="1"/>
  <c r="B34" i="62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J109" i="96"/>
  <c r="G116" i="57"/>
  <c r="D117" i="57"/>
  <c r="E117" i="57"/>
  <c r="I110" i="25"/>
  <c r="H110" i="25"/>
  <c r="F112" i="83"/>
  <c r="B112" i="83"/>
  <c r="H112" i="75"/>
  <c r="I112" i="75"/>
  <c r="F113" i="77"/>
  <c r="B113" i="77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B113" i="76"/>
  <c r="F113" i="76"/>
  <c r="B111" i="93"/>
  <c r="F111" i="93"/>
  <c r="E110" i="13"/>
  <c r="F110" i="13" s="1"/>
  <c r="I115" i="55"/>
  <c r="H115" i="55"/>
  <c r="D112" i="82"/>
  <c r="G111" i="82"/>
  <c r="E112" i="82"/>
  <c r="H118" i="21"/>
  <c r="I118" i="21"/>
  <c r="I111" i="80"/>
  <c r="H111" i="80"/>
  <c r="F111" i="25"/>
  <c r="B111" i="25"/>
  <c r="H111" i="83"/>
  <c r="I111" i="83"/>
  <c r="I109" i="33"/>
  <c r="H109" i="33"/>
  <c r="I112" i="77"/>
  <c r="H112" i="77"/>
  <c r="I110" i="93"/>
  <c r="H110" i="93"/>
  <c r="F27" i="36"/>
  <c r="G27" i="36" l="1"/>
  <c r="J109" i="99"/>
  <c r="F32" i="33"/>
  <c r="F34" i="97"/>
  <c r="D35" i="97" s="1"/>
  <c r="B35" i="97" s="1"/>
  <c r="I33" i="97"/>
  <c r="B32" i="33"/>
  <c r="I31" i="99"/>
  <c r="F31" i="98"/>
  <c r="H31" i="98" s="1"/>
  <c r="B31" i="98"/>
  <c r="I40" i="23"/>
  <c r="D33" i="99"/>
  <c r="E33" i="99"/>
  <c r="H32" i="99"/>
  <c r="I32" i="99" s="1"/>
  <c r="H34" i="65"/>
  <c r="I34" i="65" s="1"/>
  <c r="G110" i="99"/>
  <c r="E111" i="99"/>
  <c r="D111" i="99"/>
  <c r="I31" i="91"/>
  <c r="H110" i="98"/>
  <c r="I110" i="98"/>
  <c r="F111" i="98"/>
  <c r="B111" i="98"/>
  <c r="H110" i="97"/>
  <c r="I110" i="97"/>
  <c r="J110" i="26"/>
  <c r="G111" i="26"/>
  <c r="D112" i="26"/>
  <c r="F111" i="97"/>
  <c r="B111" i="97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3" i="80"/>
  <c r="F33" i="80"/>
  <c r="G33" i="80" s="1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I110" i="94"/>
  <c r="H110" i="94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E111" i="94"/>
  <c r="F111" i="94" s="1"/>
  <c r="B111" i="94"/>
  <c r="F39" i="22"/>
  <c r="H39" i="22" s="1"/>
  <c r="B39" i="22"/>
  <c r="H30" i="95"/>
  <c r="D31" i="95"/>
  <c r="E31" i="95"/>
  <c r="D37" i="72"/>
  <c r="E37" i="72"/>
  <c r="F35" i="61"/>
  <c r="G35" i="61" s="1"/>
  <c r="B35" i="61"/>
  <c r="G31" i="33"/>
  <c r="H41" i="31"/>
  <c r="I41" i="31" s="1"/>
  <c r="E39" i="39"/>
  <c r="D39" i="39"/>
  <c r="G30" i="95"/>
  <c r="H36" i="72"/>
  <c r="H31" i="33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B39" i="43"/>
  <c r="F39" i="43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G31" i="25"/>
  <c r="H31" i="25"/>
  <c r="D32" i="25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G39" i="19"/>
  <c r="D40" i="19"/>
  <c r="E40" i="19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I38" i="43"/>
  <c r="H39" i="19"/>
  <c r="H40" i="34"/>
  <c r="H42" i="28"/>
  <c r="I42" i="28" s="1"/>
  <c r="D42" i="31"/>
  <c r="E42" i="31"/>
  <c r="B33" i="77"/>
  <c r="F33" i="77"/>
  <c r="G33" i="77" s="1"/>
  <c r="D31" i="13"/>
  <c r="E31" i="13" s="1"/>
  <c r="D33" i="33"/>
  <c r="F40" i="18"/>
  <c r="B40" i="18"/>
  <c r="D39" i="20"/>
  <c r="E39" i="20"/>
  <c r="H32" i="33"/>
  <c r="H30" i="13"/>
  <c r="D32" i="87"/>
  <c r="E32" i="87"/>
  <c r="G32" i="33"/>
  <c r="B35" i="59"/>
  <c r="F35" i="59"/>
  <c r="H35" i="59" s="1"/>
  <c r="J118" i="22"/>
  <c r="J110" i="91"/>
  <c r="J110" i="89"/>
  <c r="G30" i="13"/>
  <c r="E35" i="62"/>
  <c r="D35" i="62"/>
  <c r="G31" i="87"/>
  <c r="I31" i="87" s="1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J111" i="83"/>
  <c r="J117" i="42"/>
  <c r="B117" i="57"/>
  <c r="F117" i="57"/>
  <c r="H116" i="57"/>
  <c r="I116" i="57"/>
  <c r="B121" i="71"/>
  <c r="F121" i="71"/>
  <c r="J109" i="33"/>
  <c r="J111" i="80"/>
  <c r="J119" i="24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G111" i="25"/>
  <c r="D112" i="25"/>
  <c r="E112" i="25" s="1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J110" i="25"/>
  <c r="G34" i="97" l="1"/>
  <c r="H34" i="97"/>
  <c r="E35" i="97"/>
  <c r="F35" i="97" s="1"/>
  <c r="H35" i="97" s="1"/>
  <c r="J110" i="97"/>
  <c r="J110" i="98"/>
  <c r="I34" i="97"/>
  <c r="G31" i="98"/>
  <c r="I31" i="98" s="1"/>
  <c r="F33" i="99"/>
  <c r="D34" i="99" s="1"/>
  <c r="B33" i="99"/>
  <c r="G31" i="94"/>
  <c r="I31" i="94" s="1"/>
  <c r="D32" i="98"/>
  <c r="E32" i="98"/>
  <c r="I30" i="26"/>
  <c r="F111" i="99"/>
  <c r="B111" i="99"/>
  <c r="H110" i="99"/>
  <c r="I110" i="99"/>
  <c r="I30" i="95"/>
  <c r="G30" i="96"/>
  <c r="I30" i="96" s="1"/>
  <c r="G36" i="54"/>
  <c r="I36" i="54" s="1"/>
  <c r="G39" i="41"/>
  <c r="I39" i="41" s="1"/>
  <c r="E112" i="26"/>
  <c r="F112" i="26" s="1"/>
  <c r="B112" i="26"/>
  <c r="D112" i="98"/>
  <c r="G111" i="98"/>
  <c r="E112" i="98"/>
  <c r="D112" i="97"/>
  <c r="G111" i="97"/>
  <c r="E112" i="97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H33" i="80"/>
  <c r="I33" i="80" s="1"/>
  <c r="D34" i="80"/>
  <c r="E34" i="80"/>
  <c r="I32" i="86"/>
  <c r="H38" i="44"/>
  <c r="I38" i="44" s="1"/>
  <c r="E31" i="93"/>
  <c r="D31" i="93"/>
  <c r="E32" i="94"/>
  <c r="D32" i="94"/>
  <c r="D112" i="94"/>
  <c r="G111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J110" i="9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9" i="19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F31" i="95"/>
  <c r="H31" i="95" s="1"/>
  <c r="B31" i="95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B32" i="25"/>
  <c r="D40" i="43"/>
  <c r="E40" i="43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I31" i="25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F40" i="19"/>
  <c r="G40" i="19" s="1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G39" i="4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E32" i="25"/>
  <c r="F32" i="25" s="1"/>
  <c r="G36" i="57"/>
  <c r="I36" i="57" s="1"/>
  <c r="G38" i="74"/>
  <c r="I38" i="74" s="1"/>
  <c r="G39" i="17"/>
  <c r="I39" i="17" s="1"/>
  <c r="H39" i="43"/>
  <c r="I32" i="88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F32" i="87"/>
  <c r="B32" i="87"/>
  <c r="I30" i="13"/>
  <c r="E41" i="18"/>
  <c r="D41" i="18"/>
  <c r="B33" i="33"/>
  <c r="E47" i="35"/>
  <c r="F47" i="35" s="1"/>
  <c r="G46" i="35"/>
  <c r="B47" i="35"/>
  <c r="H46" i="35"/>
  <c r="F39" i="20"/>
  <c r="B39" i="20"/>
  <c r="G40" i="18"/>
  <c r="J112" i="79"/>
  <c r="J119" i="32"/>
  <c r="J120" i="69"/>
  <c r="D36" i="59"/>
  <c r="E36" i="59"/>
  <c r="B31" i="13"/>
  <c r="F31" i="13"/>
  <c r="H31" i="13" s="1"/>
  <c r="J111" i="95"/>
  <c r="J119" i="18"/>
  <c r="B35" i="62"/>
  <c r="F35" i="62"/>
  <c r="G35" i="62" s="1"/>
  <c r="G35" i="59"/>
  <c r="I35" i="59" s="1"/>
  <c r="I32" i="33"/>
  <c r="H40" i="18"/>
  <c r="E33" i="33"/>
  <c r="F33" i="33" s="1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I110" i="33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B112" i="25"/>
  <c r="F112" i="25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I111" i="25"/>
  <c r="H111" i="25"/>
  <c r="D113" i="82"/>
  <c r="G112" i="82"/>
  <c r="E113" i="82"/>
  <c r="I110" i="13"/>
  <c r="H110" i="13"/>
  <c r="D36" i="97" l="1"/>
  <c r="B36" i="97" s="1"/>
  <c r="G35" i="97"/>
  <c r="I35" i="97" s="1"/>
  <c r="J110" i="99"/>
  <c r="E34" i="99"/>
  <c r="F34" i="99" s="1"/>
  <c r="D35" i="99" s="1"/>
  <c r="B34" i="99"/>
  <c r="H33" i="99"/>
  <c r="G33" i="99"/>
  <c r="B32" i="98"/>
  <c r="F32" i="98"/>
  <c r="G32" i="98" s="1"/>
  <c r="E36" i="97"/>
  <c r="H36" i="56"/>
  <c r="I36" i="56" s="1"/>
  <c r="G111" i="99"/>
  <c r="E112" i="99"/>
  <c r="D112" i="99"/>
  <c r="I39" i="43"/>
  <c r="H111" i="98"/>
  <c r="I111" i="98"/>
  <c r="H111" i="97"/>
  <c r="I111" i="97"/>
  <c r="F112" i="98"/>
  <c r="B112" i="98"/>
  <c r="J111" i="26"/>
  <c r="B112" i="97"/>
  <c r="F112" i="97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B34" i="80"/>
  <c r="F34" i="80"/>
  <c r="H34" i="80" s="1"/>
  <c r="G33" i="86"/>
  <c r="H33" i="86"/>
  <c r="D34" i="86"/>
  <c r="E34" i="86"/>
  <c r="H34" i="82"/>
  <c r="B31" i="93"/>
  <c r="F31" i="93"/>
  <c r="F36" i="66"/>
  <c r="H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I111" i="94"/>
  <c r="H111" i="94"/>
  <c r="B33" i="91"/>
  <c r="F33" i="91"/>
  <c r="H38" i="58"/>
  <c r="E39" i="58"/>
  <c r="G38" i="58"/>
  <c r="D39" i="58"/>
  <c r="H35" i="65"/>
  <c r="E112" i="94"/>
  <c r="F112" i="94" s="1"/>
  <c r="B112" i="94"/>
  <c r="D33" i="25"/>
  <c r="B33" i="25" s="1"/>
  <c r="H32" i="25"/>
  <c r="B34" i="76"/>
  <c r="F34" i="76"/>
  <c r="H34" i="76" s="1"/>
  <c r="F40" i="22"/>
  <c r="G40" i="22" s="1"/>
  <c r="B40" i="22"/>
  <c r="B33" i="81"/>
  <c r="F33" i="81"/>
  <c r="G33" i="81" s="1"/>
  <c r="I40" i="18"/>
  <c r="G31" i="95"/>
  <c r="I31" i="95" s="1"/>
  <c r="D32" i="95"/>
  <c r="E32" i="95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E41" i="3"/>
  <c r="D41" i="3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F40" i="43"/>
  <c r="G40" i="43" s="1"/>
  <c r="B40" i="43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2" i="25"/>
  <c r="G31" i="26"/>
  <c r="N5" i="26" s="1"/>
  <c r="M19" i="1" s="1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G31" i="13"/>
  <c r="I31" i="13" s="1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N6" i="26" s="1"/>
  <c r="N19" i="1" s="1"/>
  <c r="H42" i="69"/>
  <c r="I42" i="69" s="1"/>
  <c r="D43" i="69"/>
  <c r="E43" i="69"/>
  <c r="J111" i="89"/>
  <c r="J117" i="56"/>
  <c r="J117" i="45"/>
  <c r="D34" i="33"/>
  <c r="H33" i="33"/>
  <c r="G33" i="33"/>
  <c r="E40" i="20"/>
  <c r="D40" i="20"/>
  <c r="H47" i="35"/>
  <c r="G47" i="35"/>
  <c r="E48" i="35"/>
  <c r="F48" i="35" s="1"/>
  <c r="B48" i="35"/>
  <c r="D33" i="87"/>
  <c r="E33" i="87"/>
  <c r="J116" i="54"/>
  <c r="J110" i="33"/>
  <c r="J112" i="81"/>
  <c r="E36" i="62"/>
  <c r="D36" i="62"/>
  <c r="D32" i="13"/>
  <c r="G39" i="20"/>
  <c r="F41" i="18"/>
  <c r="H41" i="18" s="1"/>
  <c r="B41" i="18"/>
  <c r="H32" i="87"/>
  <c r="B36" i="59"/>
  <c r="F36" i="59"/>
  <c r="H39" i="20"/>
  <c r="G32" i="87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D113" i="25"/>
  <c r="E113" i="25" s="1"/>
  <c r="G112" i="25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11" i="25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F36" i="97" l="1"/>
  <c r="R132" i="1"/>
  <c r="M20" i="1"/>
  <c r="N7" i="26"/>
  <c r="H32" i="26"/>
  <c r="G34" i="99"/>
  <c r="I32" i="25"/>
  <c r="H32" i="98"/>
  <c r="I32" i="98" s="1"/>
  <c r="D37" i="97"/>
  <c r="G36" i="97"/>
  <c r="H36" i="97"/>
  <c r="I33" i="99"/>
  <c r="E35" i="99"/>
  <c r="F35" i="99" s="1"/>
  <c r="B35" i="99"/>
  <c r="D33" i="98"/>
  <c r="E33" i="98"/>
  <c r="H34" i="99"/>
  <c r="I31" i="26"/>
  <c r="I40" i="3"/>
  <c r="R133" i="1"/>
  <c r="O19" i="1"/>
  <c r="N20" i="1"/>
  <c r="H34" i="90"/>
  <c r="I34" i="90" s="1"/>
  <c r="G36" i="66"/>
  <c r="I36" i="66" s="1"/>
  <c r="I35" i="65"/>
  <c r="B112" i="99"/>
  <c r="F112" i="99"/>
  <c r="H111" i="99"/>
  <c r="I111" i="99"/>
  <c r="J111" i="97"/>
  <c r="G34" i="80"/>
  <c r="I34" i="80" s="1"/>
  <c r="J111" i="98"/>
  <c r="I112" i="26"/>
  <c r="H112" i="26"/>
  <c r="D113" i="97"/>
  <c r="E113" i="97" s="1"/>
  <c r="G112" i="97"/>
  <c r="E113" i="26"/>
  <c r="F113" i="26" s="1"/>
  <c r="B113" i="26"/>
  <c r="G112" i="98"/>
  <c r="D113" i="98"/>
  <c r="E113" i="98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E33" i="25"/>
  <c r="F33" i="25" s="1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E35" i="80"/>
  <c r="D35" i="80"/>
  <c r="H32" i="94"/>
  <c r="I32" i="94" s="1"/>
  <c r="H36" i="63"/>
  <c r="I36" i="63" s="1"/>
  <c r="D113" i="94"/>
  <c r="G112" i="94"/>
  <c r="G33" i="91"/>
  <c r="D34" i="91"/>
  <c r="E34" i="91"/>
  <c r="J111" i="94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F32" i="95"/>
  <c r="H32" i="95" s="1"/>
  <c r="B32" i="95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I32" i="26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H40" i="43"/>
  <c r="I40" i="43" s="1"/>
  <c r="E41" i="43"/>
  <c r="D41" i="43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E37" i="59"/>
  <c r="D37" i="59"/>
  <c r="E42" i="18"/>
  <c r="D42" i="18"/>
  <c r="B32" i="13"/>
  <c r="E49" i="35"/>
  <c r="F49" i="35" s="1"/>
  <c r="B49" i="35"/>
  <c r="H48" i="35"/>
  <c r="G48" i="35"/>
  <c r="F36" i="62"/>
  <c r="B36" i="62"/>
  <c r="B40" i="20"/>
  <c r="F40" i="20"/>
  <c r="G40" i="20" s="1"/>
  <c r="I33" i="33"/>
  <c r="J111" i="88"/>
  <c r="J116" i="53"/>
  <c r="J116" i="72"/>
  <c r="G36" i="59"/>
  <c r="I32" i="87"/>
  <c r="G41" i="18"/>
  <c r="I41" i="18" s="1"/>
  <c r="I47" i="35"/>
  <c r="B34" i="33"/>
  <c r="J120" i="31"/>
  <c r="J115" i="64"/>
  <c r="H36" i="59"/>
  <c r="E32" i="13"/>
  <c r="F32" i="13" s="1"/>
  <c r="B33" i="87"/>
  <c r="F33" i="87"/>
  <c r="G33" i="87" s="1"/>
  <c r="E34" i="33"/>
  <c r="F34" i="3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G118" i="57"/>
  <c r="E119" i="57"/>
  <c r="D119" i="57"/>
  <c r="J121" i="71"/>
  <c r="G122" i="71"/>
  <c r="E123" i="71"/>
  <c r="D123" i="71"/>
  <c r="J117" i="57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I112" i="25"/>
  <c r="N88" i="25" s="1"/>
  <c r="H112" i="25"/>
  <c r="M88" i="25" s="1"/>
  <c r="M89" i="25" s="1"/>
  <c r="B115" i="76"/>
  <c r="F115" i="76"/>
  <c r="I111" i="33"/>
  <c r="N88" i="33" s="1"/>
  <c r="H111" i="33"/>
  <c r="M88" i="33" s="1"/>
  <c r="M89" i="33" s="1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B113" i="25"/>
  <c r="F113" i="25"/>
  <c r="I35" i="36"/>
  <c r="F28" i="36"/>
  <c r="I27" i="36"/>
  <c r="B33" i="26" l="1"/>
  <c r="G28" i="36"/>
  <c r="G93" i="36" s="1"/>
  <c r="F93" i="36"/>
  <c r="N89" i="33"/>
  <c r="O88" i="33"/>
  <c r="O89" i="33" s="1"/>
  <c r="N89" i="25"/>
  <c r="O88" i="25"/>
  <c r="O89" i="25" s="1"/>
  <c r="F33" i="26"/>
  <c r="G33" i="26" s="1"/>
  <c r="I34" i="99"/>
  <c r="I36" i="97"/>
  <c r="D36" i="99"/>
  <c r="E36" i="99"/>
  <c r="H35" i="99"/>
  <c r="G35" i="99"/>
  <c r="F33" i="98"/>
  <c r="H33" i="98" s="1"/>
  <c r="B33" i="98"/>
  <c r="E37" i="97"/>
  <c r="F37" i="97" s="1"/>
  <c r="D38" i="97" s="1"/>
  <c r="B37" i="97"/>
  <c r="O20" i="1"/>
  <c r="R134" i="1"/>
  <c r="J111" i="99"/>
  <c r="G42" i="30"/>
  <c r="I42" i="30" s="1"/>
  <c r="D113" i="99"/>
  <c r="G112" i="99"/>
  <c r="E113" i="99"/>
  <c r="J112" i="26"/>
  <c r="F113" i="98"/>
  <c r="B113" i="98"/>
  <c r="H112" i="97"/>
  <c r="I112" i="97"/>
  <c r="H112" i="98"/>
  <c r="I112" i="98"/>
  <c r="B113" i="97"/>
  <c r="F113" i="97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5" i="80"/>
  <c r="B35" i="80"/>
  <c r="F32" i="93"/>
  <c r="H32" i="93" s="1"/>
  <c r="B32" i="93"/>
  <c r="H37" i="56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G33" i="25"/>
  <c r="D34" i="25"/>
  <c r="H33" i="25"/>
  <c r="B34" i="84"/>
  <c r="F34" i="84"/>
  <c r="H34" i="84" s="1"/>
  <c r="H35" i="75"/>
  <c r="E36" i="75"/>
  <c r="D36" i="75"/>
  <c r="H39" i="58"/>
  <c r="D40" i="58"/>
  <c r="E40" i="58"/>
  <c r="I112" i="94"/>
  <c r="H112" i="94"/>
  <c r="F35" i="90"/>
  <c r="G35" i="90" s="1"/>
  <c r="B35" i="90"/>
  <c r="F37" i="66"/>
  <c r="H37" i="66" s="1"/>
  <c r="B37" i="66"/>
  <c r="B38" i="53"/>
  <c r="F38" i="53"/>
  <c r="I33" i="91"/>
  <c r="D41" i="42"/>
  <c r="E41" i="42"/>
  <c r="E113" i="94"/>
  <c r="F113" i="94" s="1"/>
  <c r="B113" i="94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2" i="95"/>
  <c r="I32" i="95" s="1"/>
  <c r="D33" i="95"/>
  <c r="E33" i="95"/>
  <c r="G34" i="85"/>
  <c r="I36" i="5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F38" i="57"/>
  <c r="G38" i="57" s="1"/>
  <c r="B38" i="57"/>
  <c r="D42" i="3"/>
  <c r="E42" i="3"/>
  <c r="E37" i="68"/>
  <c r="D37" i="68"/>
  <c r="B35" i="78"/>
  <c r="F35" i="78"/>
  <c r="G35" i="78" s="1"/>
  <c r="I37" i="64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F41" i="43"/>
  <c r="H41" i="43" s="1"/>
  <c r="B41" i="43"/>
  <c r="I37" i="56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D35" i="33"/>
  <c r="H34" i="33"/>
  <c r="G34" i="33"/>
  <c r="D33" i="13"/>
  <c r="H32" i="13"/>
  <c r="G32" i="13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J112" i="91"/>
  <c r="J119" i="41"/>
  <c r="J120" i="22"/>
  <c r="J116" i="62"/>
  <c r="D34" i="87"/>
  <c r="E34" i="87"/>
  <c r="E41" i="20"/>
  <c r="D41" i="20"/>
  <c r="J112" i="25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G113" i="25"/>
  <c r="D114" i="25"/>
  <c r="E114" i="25" s="1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D34" i="26" l="1"/>
  <c r="H33" i="26"/>
  <c r="I33" i="26" s="1"/>
  <c r="G33" i="98"/>
  <c r="I33" i="98" s="1"/>
  <c r="G37" i="97"/>
  <c r="I33" i="25"/>
  <c r="E38" i="97"/>
  <c r="F38" i="97" s="1"/>
  <c r="D39" i="97" s="1"/>
  <c r="B38" i="97"/>
  <c r="I35" i="99"/>
  <c r="H37" i="97"/>
  <c r="D34" i="98"/>
  <c r="E34" i="98"/>
  <c r="F36" i="99"/>
  <c r="B36" i="99"/>
  <c r="I112" i="99"/>
  <c r="H112" i="99"/>
  <c r="B113" i="99"/>
  <c r="F113" i="99"/>
  <c r="J112" i="97"/>
  <c r="I34" i="86"/>
  <c r="J112" i="98"/>
  <c r="E114" i="26"/>
  <c r="F114" i="26" s="1"/>
  <c r="B114" i="26"/>
  <c r="G113" i="97"/>
  <c r="D114" i="97"/>
  <c r="E114" i="97"/>
  <c r="I113" i="26"/>
  <c r="N88" i="26" s="1"/>
  <c r="H113" i="26"/>
  <c r="M88" i="26" s="1"/>
  <c r="D114" i="98"/>
  <c r="G113" i="98"/>
  <c r="E114" i="98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D36" i="80"/>
  <c r="E36" i="80"/>
  <c r="B34" i="25"/>
  <c r="E34" i="25"/>
  <c r="F34" i="25" s="1"/>
  <c r="B35" i="86"/>
  <c r="F35" i="86"/>
  <c r="G32" i="93"/>
  <c r="I32" i="93" s="1"/>
  <c r="D33" i="93"/>
  <c r="E33" i="93"/>
  <c r="H35" i="80"/>
  <c r="G42" i="18"/>
  <c r="I42" i="18" s="1"/>
  <c r="G41" i="43"/>
  <c r="I41" i="43" s="1"/>
  <c r="D34" i="94"/>
  <c r="E34" i="94"/>
  <c r="G35" i="80"/>
  <c r="G113" i="94"/>
  <c r="D114" i="94"/>
  <c r="B114" i="94" s="1"/>
  <c r="H41" i="21"/>
  <c r="I41" i="21" s="1"/>
  <c r="H38" i="53"/>
  <c r="E39" i="53"/>
  <c r="D39" i="53"/>
  <c r="J112" i="94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F33" i="95"/>
  <c r="H33" i="95" s="1"/>
  <c r="B33" i="95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E42" i="43"/>
  <c r="D42" i="43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34" i="33"/>
  <c r="F34" i="87"/>
  <c r="G34" i="87" s="1"/>
  <c r="B34" i="87"/>
  <c r="B34" i="26"/>
  <c r="E43" i="18"/>
  <c r="D43" i="18"/>
  <c r="I49" i="35"/>
  <c r="I36" i="62"/>
  <c r="D38" i="59"/>
  <c r="E38" i="59"/>
  <c r="B33" i="13"/>
  <c r="B35" i="33"/>
  <c r="F37" i="62"/>
  <c r="H37" i="62" s="1"/>
  <c r="B37" i="62"/>
  <c r="J120" i="20"/>
  <c r="J117" i="72"/>
  <c r="J122" i="27"/>
  <c r="J112" i="84"/>
  <c r="F41" i="20"/>
  <c r="B41" i="20"/>
  <c r="E34" i="26"/>
  <c r="F34" i="26" s="1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J131" i="35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3" i="25"/>
  <c r="H113" i="25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4" i="25"/>
  <c r="B114" i="25"/>
  <c r="F113" i="13"/>
  <c r="B113" i="13"/>
  <c r="I37" i="97" l="1"/>
  <c r="M89" i="26"/>
  <c r="N18" i="2"/>
  <c r="N89" i="26"/>
  <c r="O18" i="2"/>
  <c r="O88" i="26"/>
  <c r="O89" i="26" s="1"/>
  <c r="D37" i="99"/>
  <c r="E37" i="99"/>
  <c r="E39" i="97"/>
  <c r="F39" i="97" s="1"/>
  <c r="D40" i="97" s="1"/>
  <c r="B39" i="97"/>
  <c r="H36" i="99"/>
  <c r="H38" i="97"/>
  <c r="G36" i="99"/>
  <c r="F34" i="98"/>
  <c r="B34" i="98"/>
  <c r="G38" i="97"/>
  <c r="I43" i="70"/>
  <c r="D114" i="99"/>
  <c r="G113" i="99"/>
  <c r="E114" i="99"/>
  <c r="J112" i="99"/>
  <c r="I37" i="60"/>
  <c r="I43" i="23"/>
  <c r="B114" i="98"/>
  <c r="F114" i="98"/>
  <c r="I113" i="97"/>
  <c r="H113" i="97"/>
  <c r="J113" i="26"/>
  <c r="F114" i="97"/>
  <c r="B114" i="97"/>
  <c r="H113" i="98"/>
  <c r="I113" i="98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I35" i="80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6" i="80"/>
  <c r="F36" i="80"/>
  <c r="H36" i="80" s="1"/>
  <c r="B33" i="93"/>
  <c r="F33" i="93"/>
  <c r="G33" i="93" s="1"/>
  <c r="G34" i="25"/>
  <c r="D35" i="25"/>
  <c r="H34" i="25"/>
  <c r="G36" i="82"/>
  <c r="I33" i="92"/>
  <c r="H44" i="69"/>
  <c r="I44" i="69" s="1"/>
  <c r="G33" i="95"/>
  <c r="I33" i="95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114" i="94"/>
  <c r="F114" i="94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I37" i="65" s="1"/>
  <c r="B38" i="66"/>
  <c r="F38" i="66"/>
  <c r="H38" i="66" s="1"/>
  <c r="H36" i="75"/>
  <c r="I36" i="75" s="1"/>
  <c r="E37" i="75"/>
  <c r="D37" i="75"/>
  <c r="I38" i="53"/>
  <c r="I113" i="94"/>
  <c r="H113" i="94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E34" i="95"/>
  <c r="D34" i="95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2" i="43"/>
  <c r="F42" i="43"/>
  <c r="G42" i="43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I38" i="64" s="1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E43" i="3"/>
  <c r="D43" i="3"/>
  <c r="H42" i="19"/>
  <c r="I42" i="19" s="1"/>
  <c r="G43" i="30"/>
  <c r="I43" i="30" s="1"/>
  <c r="D44" i="30"/>
  <c r="E44" i="30"/>
  <c r="J119" i="56"/>
  <c r="J119" i="45"/>
  <c r="J112" i="33"/>
  <c r="J113" i="91"/>
  <c r="J120" i="73"/>
  <c r="D35" i="26"/>
  <c r="E35" i="26" s="1"/>
  <c r="H34" i="26"/>
  <c r="G34" i="26"/>
  <c r="D34" i="13"/>
  <c r="E34" i="13" s="1"/>
  <c r="G33" i="13"/>
  <c r="H33" i="1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J120" i="41"/>
  <c r="H41" i="20"/>
  <c r="I41" i="20" s="1"/>
  <c r="B38" i="59"/>
  <c r="F38" i="59"/>
  <c r="H38" i="59" s="1"/>
  <c r="B43" i="18"/>
  <c r="F43" i="18"/>
  <c r="H43" i="18" s="1"/>
  <c r="D35" i="87"/>
  <c r="E35" i="87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3" i="25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H119" i="57"/>
  <c r="I119" i="57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G114" i="25"/>
  <c r="D115" i="25"/>
  <c r="E115" i="25" s="1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I28" i="36"/>
  <c r="I93" i="36" l="1"/>
  <c r="R135" i="2"/>
  <c r="O19" i="2"/>
  <c r="P18" i="2"/>
  <c r="P19" i="2" s="1"/>
  <c r="P20" i="2" s="1"/>
  <c r="R134" i="2"/>
  <c r="N19" i="2"/>
  <c r="N20" i="2" s="1"/>
  <c r="I36" i="99"/>
  <c r="E40" i="97"/>
  <c r="F40" i="97" s="1"/>
  <c r="D41" i="97" s="1"/>
  <c r="B40" i="97"/>
  <c r="D35" i="98"/>
  <c r="E35" i="98"/>
  <c r="H39" i="97"/>
  <c r="I34" i="25"/>
  <c r="H34" i="98"/>
  <c r="G39" i="97"/>
  <c r="G34" i="98"/>
  <c r="I38" i="97"/>
  <c r="F37" i="99"/>
  <c r="D38" i="99" s="1"/>
  <c r="B37" i="99"/>
  <c r="H33" i="93"/>
  <c r="I33" i="93" s="1"/>
  <c r="I35" i="88"/>
  <c r="I36" i="82"/>
  <c r="H113" i="99"/>
  <c r="I113" i="99"/>
  <c r="F114" i="99"/>
  <c r="B114" i="99"/>
  <c r="G39" i="57"/>
  <c r="I39" i="57" s="1"/>
  <c r="I41" i="42"/>
  <c r="I114" i="26"/>
  <c r="H114" i="26"/>
  <c r="J113" i="97"/>
  <c r="B115" i="26"/>
  <c r="E115" i="26"/>
  <c r="F115" i="26" s="1"/>
  <c r="G114" i="97"/>
  <c r="D115" i="97"/>
  <c r="E115" i="97"/>
  <c r="D115" i="98"/>
  <c r="G114" i="98"/>
  <c r="E115" i="98"/>
  <c r="J113" i="98"/>
  <c r="H33" i="96"/>
  <c r="I33" i="96" s="1"/>
  <c r="I35" i="86"/>
  <c r="G36" i="80"/>
  <c r="I36" i="80" s="1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J113" i="94"/>
  <c r="B35" i="25"/>
  <c r="E35" i="25"/>
  <c r="F35" i="25" s="1"/>
  <c r="D34" i="93"/>
  <c r="E34" i="93"/>
  <c r="E37" i="80"/>
  <c r="D37" i="80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I40" i="58"/>
  <c r="G114" i="94"/>
  <c r="D115" i="94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B41" i="58"/>
  <c r="F41" i="58"/>
  <c r="G35" i="84"/>
  <c r="B38" i="65"/>
  <c r="F38" i="65"/>
  <c r="H39" i="53"/>
  <c r="I39" i="53" s="1"/>
  <c r="D40" i="53"/>
  <c r="E40" i="53"/>
  <c r="H36" i="90"/>
  <c r="I36" i="90" s="1"/>
  <c r="B34" i="95"/>
  <c r="F34" i="95"/>
  <c r="G34" i="95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I33" i="13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H42" i="43"/>
  <c r="I42" i="43" s="1"/>
  <c r="E43" i="43"/>
  <c r="D43" i="43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I44" i="29"/>
  <c r="D43" i="17"/>
  <c r="E43" i="17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B38" i="62"/>
  <c r="F38" i="62"/>
  <c r="B42" i="20"/>
  <c r="F42" i="20"/>
  <c r="G42" i="20" s="1"/>
  <c r="J117" i="63"/>
  <c r="J118" i="53"/>
  <c r="I34" i="26"/>
  <c r="D44" i="18"/>
  <c r="E44" i="18"/>
  <c r="D39" i="59"/>
  <c r="E39" i="59"/>
  <c r="G52" i="35"/>
  <c r="B53" i="35"/>
  <c r="E53" i="35"/>
  <c r="F53" i="35" s="1"/>
  <c r="H52" i="35"/>
  <c r="J117" i="64"/>
  <c r="J121" i="20"/>
  <c r="J123" i="69"/>
  <c r="B35" i="87"/>
  <c r="F35" i="87"/>
  <c r="G35" i="87" s="1"/>
  <c r="G43" i="18"/>
  <c r="I43" i="18" s="1"/>
  <c r="B36" i="33"/>
  <c r="F36" i="33"/>
  <c r="G36" i="33" s="1"/>
  <c r="B34" i="13"/>
  <c r="F34" i="13"/>
  <c r="H34" i="13" s="1"/>
  <c r="B35" i="26"/>
  <c r="F35" i="26"/>
  <c r="G3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J121" i="3"/>
  <c r="J114" i="82"/>
  <c r="J123" i="71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B115" i="25"/>
  <c r="F115" i="25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H114" i="25"/>
  <c r="I114" i="25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H113" i="33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I94" i="36" l="1"/>
  <c r="G37" i="99"/>
  <c r="I39" i="97"/>
  <c r="G40" i="97"/>
  <c r="E38" i="99"/>
  <c r="F38" i="99" s="1"/>
  <c r="B38" i="99"/>
  <c r="I34" i="98"/>
  <c r="F35" i="98"/>
  <c r="B35" i="98"/>
  <c r="E41" i="97"/>
  <c r="F41" i="97" s="1"/>
  <c r="D42" i="97" s="1"/>
  <c r="B41" i="97"/>
  <c r="H37" i="99"/>
  <c r="H40" i="97"/>
  <c r="J113" i="99"/>
  <c r="H34" i="95"/>
  <c r="I34" i="95" s="1"/>
  <c r="D115" i="99"/>
  <c r="G114" i="99"/>
  <c r="E115" i="99"/>
  <c r="I35" i="84"/>
  <c r="I43" i="24"/>
  <c r="J114" i="26"/>
  <c r="B115" i="97"/>
  <c r="F115" i="97"/>
  <c r="H114" i="98"/>
  <c r="I114" i="98"/>
  <c r="I114" i="97"/>
  <c r="H114" i="97"/>
  <c r="F115" i="98"/>
  <c r="B115" i="98"/>
  <c r="G115" i="26"/>
  <c r="D116" i="26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H35" i="26"/>
  <c r="I35" i="26" s="1"/>
  <c r="F34" i="93"/>
  <c r="H34" i="93" s="1"/>
  <c r="B34" i="93"/>
  <c r="H36" i="88"/>
  <c r="I36" i="88" s="1"/>
  <c r="H37" i="82"/>
  <c r="I37" i="82" s="1"/>
  <c r="H36" i="86"/>
  <c r="D37" i="86"/>
  <c r="G36" i="86"/>
  <c r="E37" i="86"/>
  <c r="B37" i="80"/>
  <c r="F37" i="80"/>
  <c r="G37" i="80" s="1"/>
  <c r="D36" i="25"/>
  <c r="H35" i="25"/>
  <c r="G35" i="25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E115" i="94"/>
  <c r="F115" i="94" s="1"/>
  <c r="B115" i="94"/>
  <c r="B39" i="66"/>
  <c r="F39" i="66"/>
  <c r="H39" i="66" s="1"/>
  <c r="B36" i="91"/>
  <c r="F36" i="91"/>
  <c r="G36" i="91" s="1"/>
  <c r="H38" i="65"/>
  <c r="E38" i="75"/>
  <c r="D38" i="75"/>
  <c r="E43" i="42"/>
  <c r="D43" i="42"/>
  <c r="H114" i="94"/>
  <c r="I114" i="94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E35" i="95"/>
  <c r="D35" i="95"/>
  <c r="H39" i="56"/>
  <c r="E40" i="56"/>
  <c r="D40" i="56"/>
  <c r="F37" i="78"/>
  <c r="G37" i="78" s="1"/>
  <c r="B37" i="78"/>
  <c r="D46" i="31"/>
  <c r="E46" i="31"/>
  <c r="B43" i="21"/>
  <c r="F43" i="21"/>
  <c r="H43" i="21" s="1"/>
  <c r="G34" i="13"/>
  <c r="I34" i="13" s="1"/>
  <c r="B35" i="92"/>
  <c r="F35" i="92"/>
  <c r="H35" i="92" s="1"/>
  <c r="E44" i="19"/>
  <c r="D44" i="19"/>
  <c r="F43" i="43"/>
  <c r="H43" i="43" s="1"/>
  <c r="B43" i="43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I43" i="19" s="1"/>
  <c r="B37" i="77"/>
  <c r="F37" i="77"/>
  <c r="H37" i="77" s="1"/>
  <c r="B37" i="79"/>
  <c r="F37" i="79"/>
  <c r="G37" i="79" s="1"/>
  <c r="I35" i="83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21" i="73"/>
  <c r="J114" i="91"/>
  <c r="J120" i="45"/>
  <c r="J114" i="25"/>
  <c r="J114" i="89"/>
  <c r="J121" i="41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J120" i="56"/>
  <c r="D36" i="26"/>
  <c r="E36" i="26" s="1"/>
  <c r="D35" i="13"/>
  <c r="B44" i="18"/>
  <c r="F44" i="18"/>
  <c r="H44" i="18" s="1"/>
  <c r="E43" i="20"/>
  <c r="D43" i="20"/>
  <c r="G38" i="62"/>
  <c r="D37" i="33"/>
  <c r="E37" i="33" s="1"/>
  <c r="H38" i="62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5" i="25"/>
  <c r="D116" i="25"/>
  <c r="E116" i="25" s="1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I37" i="99" l="1"/>
  <c r="I40" i="97"/>
  <c r="D39" i="99"/>
  <c r="E39" i="99"/>
  <c r="H38" i="99"/>
  <c r="G38" i="99"/>
  <c r="E42" i="97"/>
  <c r="F42" i="97" s="1"/>
  <c r="B42" i="97"/>
  <c r="H41" i="97"/>
  <c r="D36" i="98"/>
  <c r="E36" i="98"/>
  <c r="G41" i="97"/>
  <c r="H35" i="98"/>
  <c r="G35" i="98"/>
  <c r="I38" i="65"/>
  <c r="H114" i="99"/>
  <c r="I114" i="99"/>
  <c r="F115" i="99"/>
  <c r="B115" i="99"/>
  <c r="J114" i="97"/>
  <c r="J114" i="98"/>
  <c r="D116" i="98"/>
  <c r="G115" i="98"/>
  <c r="E116" i="98"/>
  <c r="B116" i="26"/>
  <c r="E116" i="26"/>
  <c r="F116" i="26" s="1"/>
  <c r="D116" i="97"/>
  <c r="E116" i="97" s="1"/>
  <c r="G115" i="97"/>
  <c r="H115" i="26"/>
  <c r="I115" i="26"/>
  <c r="G35" i="92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J114" i="94"/>
  <c r="D36" i="94"/>
  <c r="E36" i="94"/>
  <c r="H37" i="80"/>
  <c r="I37" i="80" s="1"/>
  <c r="E38" i="80"/>
  <c r="D38" i="80"/>
  <c r="F37" i="86"/>
  <c r="G37" i="86" s="1"/>
  <c r="B37" i="86"/>
  <c r="B38" i="82"/>
  <c r="F38" i="82"/>
  <c r="G40" i="57"/>
  <c r="I40" i="57" s="1"/>
  <c r="I35" i="25"/>
  <c r="I36" i="86"/>
  <c r="H35" i="94"/>
  <c r="I35" i="94" s="1"/>
  <c r="E36" i="25"/>
  <c r="F36" i="25" s="1"/>
  <c r="B36" i="25"/>
  <c r="G34" i="93"/>
  <c r="I34" i="93" s="1"/>
  <c r="E35" i="93"/>
  <c r="D35" i="93"/>
  <c r="F38" i="75"/>
  <c r="H38" i="75" s="1"/>
  <c r="B38" i="75"/>
  <c r="D116" i="94"/>
  <c r="B116" i="94" s="1"/>
  <c r="G115" i="94"/>
  <c r="G45" i="23"/>
  <c r="I45" i="23" s="1"/>
  <c r="E46" i="23"/>
  <c r="D46" i="23"/>
  <c r="D38" i="90"/>
  <c r="E38" i="90"/>
  <c r="E116" i="94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G40" i="54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F35" i="95"/>
  <c r="B35" i="95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I45" i="70"/>
  <c r="I40" i="54"/>
  <c r="F37" i="88"/>
  <c r="H37" i="88" s="1"/>
  <c r="B37" i="88"/>
  <c r="G43" i="17"/>
  <c r="F46" i="69"/>
  <c r="B46" i="69"/>
  <c r="I45" i="31"/>
  <c r="I35" i="92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G43" i="43"/>
  <c r="I43" i="43" s="1"/>
  <c r="E44" i="43"/>
  <c r="D44" i="43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J115" i="85"/>
  <c r="J114" i="92"/>
  <c r="J114" i="96"/>
  <c r="J117" i="66"/>
  <c r="J114" i="84"/>
  <c r="J125" i="28"/>
  <c r="B35" i="13"/>
  <c r="E40" i="59"/>
  <c r="D40" i="59"/>
  <c r="J119" i="59"/>
  <c r="J123" i="18"/>
  <c r="J122" i="34"/>
  <c r="J124" i="29"/>
  <c r="J116" i="78"/>
  <c r="J121" i="39"/>
  <c r="J124" i="69"/>
  <c r="F37" i="33"/>
  <c r="B37" i="33"/>
  <c r="E45" i="18"/>
  <c r="D45" i="18"/>
  <c r="I53" i="35"/>
  <c r="H39" i="59"/>
  <c r="J122" i="19"/>
  <c r="J119" i="46"/>
  <c r="J116" i="79"/>
  <c r="B43" i="20"/>
  <c r="F43" i="20"/>
  <c r="I44" i="18"/>
  <c r="B36" i="26"/>
  <c r="F36" i="26"/>
  <c r="H36" i="26" s="1"/>
  <c r="B39" i="62"/>
  <c r="F39" i="62"/>
  <c r="J118" i="65"/>
  <c r="J124" i="70"/>
  <c r="J120" i="74"/>
  <c r="J114" i="90"/>
  <c r="J124" i="27"/>
  <c r="E35" i="13"/>
  <c r="F35" i="13" s="1"/>
  <c r="H54" i="35"/>
  <c r="B55" i="35"/>
  <c r="G54" i="35"/>
  <c r="E55" i="35"/>
  <c r="F55" i="35" s="1"/>
  <c r="G39" i="59"/>
  <c r="B36" i="87"/>
  <c r="F36" i="87"/>
  <c r="G36" i="87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J123" i="17"/>
  <c r="J121" i="44"/>
  <c r="J114" i="87"/>
  <c r="J117" i="67"/>
  <c r="J120" i="57"/>
  <c r="J124" i="71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B116" i="25"/>
  <c r="F116" i="25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I115" i="25"/>
  <c r="H115" i="25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I34" i="96" l="1"/>
  <c r="D43" i="97"/>
  <c r="G42" i="97"/>
  <c r="J115" i="26"/>
  <c r="J114" i="99"/>
  <c r="I41" i="97"/>
  <c r="F36" i="98"/>
  <c r="H36" i="98" s="1"/>
  <c r="B36" i="98"/>
  <c r="I38" i="99"/>
  <c r="I35" i="98"/>
  <c r="E43" i="97"/>
  <c r="F43" i="97" s="1"/>
  <c r="B43" i="97"/>
  <c r="H42" i="97"/>
  <c r="F39" i="99"/>
  <c r="G39" i="99" s="1"/>
  <c r="B39" i="99"/>
  <c r="I54" i="35"/>
  <c r="G38" i="75"/>
  <c r="I38" i="75" s="1"/>
  <c r="G115" i="99"/>
  <c r="E116" i="99"/>
  <c r="D116" i="99"/>
  <c r="I43" i="17"/>
  <c r="H115" i="97"/>
  <c r="I115" i="97"/>
  <c r="F116" i="94"/>
  <c r="B116" i="97"/>
  <c r="F116" i="97"/>
  <c r="H115" i="98"/>
  <c r="I115" i="98"/>
  <c r="G116" i="26"/>
  <c r="D117" i="26"/>
  <c r="F116" i="98"/>
  <c r="B116" i="98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G36" i="25"/>
  <c r="H36" i="25"/>
  <c r="D37" i="25"/>
  <c r="B37" i="25" s="1"/>
  <c r="B38" i="80"/>
  <c r="F38" i="80"/>
  <c r="G38" i="80" s="1"/>
  <c r="F36" i="94"/>
  <c r="H36" i="94" s="1"/>
  <c r="B36" i="94"/>
  <c r="G39" i="65"/>
  <c r="I39" i="65" s="1"/>
  <c r="G38" i="82"/>
  <c r="E39" i="82"/>
  <c r="D39" i="82"/>
  <c r="G36" i="26"/>
  <c r="I36" i="26" s="1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I115" i="94"/>
  <c r="H115" i="94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H35" i="95"/>
  <c r="D36" i="95"/>
  <c r="E36" i="9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G35" i="9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/>
  <c r="F38" i="78"/>
  <c r="G38" i="78" s="1"/>
  <c r="B38" i="78"/>
  <c r="G45" i="34"/>
  <c r="I45" i="34" s="1"/>
  <c r="H44" i="3"/>
  <c r="I44" i="3" s="1"/>
  <c r="E45" i="3"/>
  <c r="D45" i="3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4" i="43"/>
  <c r="F44" i="43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J123" i="22"/>
  <c r="J115" i="89"/>
  <c r="J122" i="41"/>
  <c r="D36" i="13"/>
  <c r="H35" i="13"/>
  <c r="G35" i="13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D37" i="26"/>
  <c r="E37" i="26" s="1"/>
  <c r="H37" i="33"/>
  <c r="J119" i="62"/>
  <c r="J122" i="73"/>
  <c r="H36" i="87"/>
  <c r="I36" i="87" s="1"/>
  <c r="H39" i="62"/>
  <c r="G43" i="20"/>
  <c r="B45" i="18"/>
  <c r="F45" i="18"/>
  <c r="G45" i="18" s="1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J115" i="25"/>
  <c r="F122" i="57"/>
  <c r="B122" i="57"/>
  <c r="H121" i="57"/>
  <c r="I121" i="57"/>
  <c r="B126" i="71"/>
  <c r="F126" i="71"/>
  <c r="J120" i="54"/>
  <c r="J117" i="75"/>
  <c r="J124" i="24"/>
  <c r="I125" i="71"/>
  <c r="H125" i="71"/>
  <c r="J116" i="80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G116" i="25"/>
  <c r="D117" i="25"/>
  <c r="E117" i="25" s="1"/>
  <c r="B116" i="87"/>
  <c r="F116" i="87"/>
  <c r="D119" i="77"/>
  <c r="G118" i="77"/>
  <c r="E119" i="77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I38" i="82" l="1"/>
  <c r="I42" i="97"/>
  <c r="G36" i="98"/>
  <c r="I36" i="98" s="1"/>
  <c r="J115" i="98"/>
  <c r="H39" i="99"/>
  <c r="I39" i="99" s="1"/>
  <c r="D44" i="97"/>
  <c r="E44" i="97"/>
  <c r="H43" i="97"/>
  <c r="G43" i="97"/>
  <c r="G36" i="94"/>
  <c r="I36" i="94" s="1"/>
  <c r="D40" i="99"/>
  <c r="E40" i="99"/>
  <c r="D37" i="98"/>
  <c r="E37" i="98"/>
  <c r="I36" i="25"/>
  <c r="F116" i="99"/>
  <c r="B116" i="99"/>
  <c r="H115" i="99"/>
  <c r="I115" i="99"/>
  <c r="I37" i="85"/>
  <c r="G41" i="57"/>
  <c r="I41" i="57" s="1"/>
  <c r="J115" i="97"/>
  <c r="D117" i="94"/>
  <c r="G116" i="94"/>
  <c r="D117" i="98"/>
  <c r="G116" i="98"/>
  <c r="E117" i="98"/>
  <c r="H116" i="26"/>
  <c r="I116" i="26"/>
  <c r="E117" i="26"/>
  <c r="F117" i="26" s="1"/>
  <c r="B117" i="26"/>
  <c r="D117" i="97"/>
  <c r="E117" i="97" s="1"/>
  <c r="G116" i="97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J115" i="94"/>
  <c r="F38" i="86"/>
  <c r="B38" i="86"/>
  <c r="D36" i="93"/>
  <c r="E36" i="93"/>
  <c r="H38" i="80"/>
  <c r="I38" i="80" s="1"/>
  <c r="E39" i="80"/>
  <c r="D39" i="80"/>
  <c r="G40" i="66"/>
  <c r="I40" i="66" s="1"/>
  <c r="I42" i="58"/>
  <c r="G35" i="93"/>
  <c r="I35" i="93" s="1"/>
  <c r="D37" i="94"/>
  <c r="E37" i="94"/>
  <c r="E37" i="25"/>
  <c r="F37" i="25" s="1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E47" i="23"/>
  <c r="G46" i="23"/>
  <c r="D47" i="23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I35" i="95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I43" i="44" s="1"/>
  <c r="G35" i="96"/>
  <c r="I35" i="96" s="1"/>
  <c r="H38" i="76"/>
  <c r="I38" i="76" s="1"/>
  <c r="D39" i="76"/>
  <c r="E39" i="76"/>
  <c r="H37" i="81"/>
  <c r="B36" i="95"/>
  <c r="F36" i="95"/>
  <c r="H36" i="95" s="1"/>
  <c r="D45" i="43"/>
  <c r="E45" i="43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/>
  <c r="F45" i="19"/>
  <c r="G45" i="19" s="1"/>
  <c r="B45" i="19"/>
  <c r="F41" i="64"/>
  <c r="G41" i="64" s="1"/>
  <c r="B41" i="64"/>
  <c r="E46" i="32"/>
  <c r="D46" i="32"/>
  <c r="I39" i="62"/>
  <c r="G40" i="59"/>
  <c r="I40" i="59" s="1"/>
  <c r="I45" i="71"/>
  <c r="G44" i="43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/>
  <c r="B37" i="83"/>
  <c r="F37" i="83"/>
  <c r="G37" i="83" s="1"/>
  <c r="E37" i="92"/>
  <c r="D37" i="92"/>
  <c r="F46" i="30"/>
  <c r="G46" i="30" s="1"/>
  <c r="B46" i="30"/>
  <c r="D41" i="63"/>
  <c r="E41" i="63"/>
  <c r="H36" i="92"/>
  <c r="B45" i="3"/>
  <c r="F45" i="3"/>
  <c r="G45" i="3" s="1"/>
  <c r="E42" i="54"/>
  <c r="D42" i="54"/>
  <c r="D45" i="17"/>
  <c r="E45" i="17"/>
  <c r="E42" i="57"/>
  <c r="D42" i="57"/>
  <c r="E39" i="79"/>
  <c r="D39" i="79"/>
  <c r="H43" i="73"/>
  <c r="I43" i="73" s="1"/>
  <c r="D44" i="73"/>
  <c r="E44" i="73"/>
  <c r="H40" i="63"/>
  <c r="I40" i="63" s="1"/>
  <c r="H44" i="43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J115" i="92"/>
  <c r="J119" i="63"/>
  <c r="J123" i="19"/>
  <c r="J125" i="30"/>
  <c r="J120" i="53"/>
  <c r="J120" i="46"/>
  <c r="J115" i="88"/>
  <c r="J119" i="60"/>
  <c r="J124" i="31"/>
  <c r="J119" i="61"/>
  <c r="H45" i="18"/>
  <c r="I45" i="18" s="1"/>
  <c r="I37" i="33"/>
  <c r="F37" i="87"/>
  <c r="H37" i="87" s="1"/>
  <c r="B37" i="87"/>
  <c r="J115" i="90"/>
  <c r="J115" i="84"/>
  <c r="B57" i="35"/>
  <c r="G56" i="35"/>
  <c r="H56" i="35"/>
  <c r="E57" i="35"/>
  <c r="F57" i="35" s="1"/>
  <c r="D41" i="59"/>
  <c r="E41" i="59"/>
  <c r="F38" i="33"/>
  <c r="G38" i="33" s="1"/>
  <c r="B38" i="33"/>
  <c r="I35" i="13"/>
  <c r="E46" i="18"/>
  <c r="D46" i="18"/>
  <c r="F37" i="26"/>
  <c r="B37" i="26"/>
  <c r="I43" i="20"/>
  <c r="B40" i="62"/>
  <c r="F40" i="62"/>
  <c r="H40" i="62" s="1"/>
  <c r="B36" i="13"/>
  <c r="J115" i="96"/>
  <c r="J121" i="57"/>
  <c r="J122" i="43"/>
  <c r="J115" i="86"/>
  <c r="J116" i="85"/>
  <c r="I55" i="35"/>
  <c r="F44" i="20"/>
  <c r="B44" i="20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J115" i="87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G116" i="87"/>
  <c r="D117" i="87"/>
  <c r="E117" i="87"/>
  <c r="F117" i="25"/>
  <c r="B117" i="25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I118" i="76"/>
  <c r="H118" i="76"/>
  <c r="F126" i="24"/>
  <c r="B126" i="24"/>
  <c r="B116" i="33"/>
  <c r="F116" i="33"/>
  <c r="J116" i="82"/>
  <c r="H118" i="77"/>
  <c r="I118" i="77"/>
  <c r="H116" i="25"/>
  <c r="I116" i="25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H115" i="33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J116" i="26" l="1"/>
  <c r="I37" i="81"/>
  <c r="B37" i="98"/>
  <c r="F37" i="98"/>
  <c r="H37" i="98" s="1"/>
  <c r="I43" i="97"/>
  <c r="B40" i="99"/>
  <c r="F40" i="99"/>
  <c r="D41" i="99" s="1"/>
  <c r="F44" i="97"/>
  <c r="D45" i="97" s="1"/>
  <c r="B44" i="97"/>
  <c r="I44" i="43"/>
  <c r="J115" i="99"/>
  <c r="D117" i="99"/>
  <c r="G116" i="99"/>
  <c r="E117" i="99"/>
  <c r="I44" i="41"/>
  <c r="I37" i="84"/>
  <c r="I44" i="21"/>
  <c r="D118" i="26"/>
  <c r="G117" i="26"/>
  <c r="I116" i="97"/>
  <c r="H116" i="97"/>
  <c r="F117" i="97"/>
  <c r="B117" i="97"/>
  <c r="F117" i="98"/>
  <c r="B117" i="98"/>
  <c r="H116" i="98"/>
  <c r="I116" i="98"/>
  <c r="I116" i="94"/>
  <c r="H116" i="94"/>
  <c r="E117" i="94"/>
  <c r="F117" i="94" s="1"/>
  <c r="E118" i="94" s="1"/>
  <c r="B117" i="94"/>
  <c r="G36" i="95"/>
  <c r="I36" i="95" s="1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D38" i="25"/>
  <c r="G37" i="25"/>
  <c r="H37" i="25"/>
  <c r="G38" i="86"/>
  <c r="H38" i="86"/>
  <c r="D39" i="86"/>
  <c r="E39" i="86"/>
  <c r="H39" i="82"/>
  <c r="I39" i="82" s="1"/>
  <c r="E40" i="82"/>
  <c r="D40" i="82"/>
  <c r="I46" i="23"/>
  <c r="B37" i="94"/>
  <c r="F37" i="94"/>
  <c r="G37" i="94" s="1"/>
  <c r="B39" i="80"/>
  <c r="F39" i="80"/>
  <c r="G39" i="80" s="1"/>
  <c r="F36" i="93"/>
  <c r="B36" i="93"/>
  <c r="I46" i="27"/>
  <c r="H40" i="65"/>
  <c r="E41" i="65"/>
  <c r="D41" i="65"/>
  <c r="F47" i="23"/>
  <c r="B47" i="23"/>
  <c r="D45" i="42"/>
  <c r="E45" i="42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I41" i="64" s="1"/>
  <c r="D37" i="95"/>
  <c r="E37" i="95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/>
  <c r="B38" i="81"/>
  <c r="F38" i="81"/>
  <c r="H38" i="81" s="1"/>
  <c r="H42" i="72"/>
  <c r="I42" i="72" s="1"/>
  <c r="E43" i="72"/>
  <c r="D43" i="72"/>
  <c r="B47" i="27"/>
  <c r="F47" i="27"/>
  <c r="I36" i="92"/>
  <c r="E48" i="69"/>
  <c r="D48" i="69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E47" i="34"/>
  <c r="D47" i="34"/>
  <c r="F41" i="60"/>
  <c r="H41" i="60" s="1"/>
  <c r="B41" i="60"/>
  <c r="D47" i="30"/>
  <c r="E47" i="30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E46" i="3"/>
  <c r="D46" i="3"/>
  <c r="H46" i="30"/>
  <c r="I46" i="30" s="1"/>
  <c r="H37" i="83"/>
  <c r="I37" i="83" s="1"/>
  <c r="D38" i="83"/>
  <c r="E38" i="83"/>
  <c r="B45" i="21"/>
  <c r="F45" i="21"/>
  <c r="H45" i="21" s="1"/>
  <c r="D42" i="56"/>
  <c r="E42" i="56"/>
  <c r="G47" i="69"/>
  <c r="G46" i="71"/>
  <c r="I46" i="71" s="1"/>
  <c r="E47" i="71"/>
  <c r="D47" i="71"/>
  <c r="D39" i="88"/>
  <c r="E39" i="88"/>
  <c r="H43" i="45"/>
  <c r="F42" i="54"/>
  <c r="H42" i="54" s="1"/>
  <c r="B42" i="54"/>
  <c r="B37" i="92"/>
  <c r="F37" i="92"/>
  <c r="H37" i="92" s="1"/>
  <c r="H40" i="68"/>
  <c r="E48" i="31"/>
  <c r="D48" i="31"/>
  <c r="D49" i="28"/>
  <c r="E49" i="28"/>
  <c r="E46" i="19"/>
  <c r="D46" i="19"/>
  <c r="F39" i="77"/>
  <c r="G39" i="77" s="1"/>
  <c r="B39" i="77"/>
  <c r="B45" i="43"/>
  <c r="F45" i="43"/>
  <c r="G45" i="43" s="1"/>
  <c r="J122" i="45"/>
  <c r="D37" i="13"/>
  <c r="E37" i="13" s="1"/>
  <c r="H36" i="13"/>
  <c r="G36" i="13"/>
  <c r="J122" i="56"/>
  <c r="E41" i="62"/>
  <c r="D41" i="62"/>
  <c r="D38" i="26"/>
  <c r="E38" i="26" s="1"/>
  <c r="B41" i="59"/>
  <c r="F41" i="59"/>
  <c r="H41" i="59" s="1"/>
  <c r="D45" i="20"/>
  <c r="E45" i="20"/>
  <c r="G44" i="20"/>
  <c r="G37" i="26"/>
  <c r="D39" i="33"/>
  <c r="E39" i="33" s="1"/>
  <c r="E38" i="87"/>
  <c r="D38" i="87"/>
  <c r="J123" i="42"/>
  <c r="J117" i="81"/>
  <c r="J116" i="89"/>
  <c r="J116" i="91"/>
  <c r="H44" i="20"/>
  <c r="G40" i="62"/>
  <c r="I40" i="62" s="1"/>
  <c r="H37" i="26"/>
  <c r="B46" i="18"/>
  <c r="F46" i="18"/>
  <c r="H46" i="18" s="1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I122" i="57"/>
  <c r="H122" i="57"/>
  <c r="J115" i="33"/>
  <c r="J116" i="25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D118" i="25"/>
  <c r="E118" i="25" s="1"/>
  <c r="G117" i="25"/>
  <c r="H119" i="67"/>
  <c r="I119" i="67"/>
  <c r="D119" i="83"/>
  <c r="E119" i="83"/>
  <c r="G118" i="83"/>
  <c r="D120" i="76"/>
  <c r="G119" i="76"/>
  <c r="E120" i="76"/>
  <c r="E125" i="42"/>
  <c r="D125" i="42"/>
  <c r="G124" i="42"/>
  <c r="G37" i="98" l="1"/>
  <c r="I37" i="25"/>
  <c r="I37" i="98"/>
  <c r="G44" i="97"/>
  <c r="G40" i="99"/>
  <c r="E41" i="99"/>
  <c r="F41" i="99" s="1"/>
  <c r="G41" i="99" s="1"/>
  <c r="B41" i="99"/>
  <c r="E45" i="97"/>
  <c r="F45" i="97" s="1"/>
  <c r="D46" i="97" s="1"/>
  <c r="B45" i="97"/>
  <c r="D38" i="98"/>
  <c r="E38" i="98"/>
  <c r="H44" i="97"/>
  <c r="H40" i="99"/>
  <c r="I40" i="99" s="1"/>
  <c r="G47" i="70"/>
  <c r="I47" i="70" s="1"/>
  <c r="H45" i="17"/>
  <c r="I45" i="17" s="1"/>
  <c r="H116" i="99"/>
  <c r="I116" i="99"/>
  <c r="F117" i="99"/>
  <c r="B117" i="99"/>
  <c r="I40" i="65"/>
  <c r="G42" i="57"/>
  <c r="I42" i="57" s="1"/>
  <c r="H42" i="46"/>
  <c r="I42" i="46" s="1"/>
  <c r="J116" i="98"/>
  <c r="G117" i="94"/>
  <c r="D118" i="94"/>
  <c r="B118" i="94" s="1"/>
  <c r="J116" i="94"/>
  <c r="D118" i="98"/>
  <c r="G117" i="98"/>
  <c r="E118" i="98"/>
  <c r="J116" i="97"/>
  <c r="H117" i="26"/>
  <c r="I117" i="26"/>
  <c r="D118" i="97"/>
  <c r="E118" i="97" s="1"/>
  <c r="G117" i="97"/>
  <c r="E118" i="26"/>
  <c r="F118" i="26" s="1"/>
  <c r="B118" i="26"/>
  <c r="H37" i="89"/>
  <c r="I37" i="89" s="1"/>
  <c r="H39" i="80"/>
  <c r="I39" i="80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I37" i="26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D40" i="80"/>
  <c r="E40" i="80"/>
  <c r="I38" i="86"/>
  <c r="E38" i="25"/>
  <c r="F38" i="25" s="1"/>
  <c r="B38" i="25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7" i="95"/>
  <c r="F37" i="95"/>
  <c r="G37" i="95" s="1"/>
  <c r="B39" i="85"/>
  <c r="F39" i="85"/>
  <c r="H39" i="85" s="1"/>
  <c r="H46" i="32"/>
  <c r="G47" i="27"/>
  <c r="H47" i="27"/>
  <c r="D48" i="27"/>
  <c r="E48" i="27"/>
  <c r="H44" i="44"/>
  <c r="G36" i="96"/>
  <c r="I36" i="96" s="1"/>
  <c r="E37" i="96"/>
  <c r="D37" i="96"/>
  <c r="E46" i="22"/>
  <c r="D46" i="22"/>
  <c r="I44" i="20"/>
  <c r="I36" i="13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/>
  <c r="E46" i="43"/>
  <c r="D46" i="43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E46" i="17"/>
  <c r="D46" i="17"/>
  <c r="F42" i="64"/>
  <c r="H42" i="64" s="1"/>
  <c r="B42" i="64"/>
  <c r="B47" i="30"/>
  <c r="F47" i="30"/>
  <c r="H47" i="30" s="1"/>
  <c r="D47" i="32"/>
  <c r="E47" i="32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E48" i="70"/>
  <c r="D48" i="70"/>
  <c r="D42" i="60"/>
  <c r="E42" i="60"/>
  <c r="I46" i="32"/>
  <c r="E38" i="89"/>
  <c r="D38" i="89"/>
  <c r="F48" i="69"/>
  <c r="H48" i="69" s="1"/>
  <c r="B48" i="69"/>
  <c r="J117" i="95"/>
  <c r="J126" i="30"/>
  <c r="J120" i="61"/>
  <c r="J116" i="86"/>
  <c r="J116" i="90"/>
  <c r="J124" i="34"/>
  <c r="J117" i="85"/>
  <c r="J116" i="84"/>
  <c r="J120" i="64"/>
  <c r="E47" i="18"/>
  <c r="D47" i="18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J126" i="69"/>
  <c r="J126" i="29"/>
  <c r="G41" i="59"/>
  <c r="I41" i="59" s="1"/>
  <c r="B38" i="87"/>
  <c r="F38" i="87"/>
  <c r="G38" i="87" s="1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G46" i="18"/>
  <c r="I46" i="18" s="1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G123" i="57"/>
  <c r="E124" i="57"/>
  <c r="D124" i="57"/>
  <c r="J123" i="44"/>
  <c r="J116" i="96"/>
  <c r="J126" i="71"/>
  <c r="J122" i="57"/>
  <c r="G127" i="71"/>
  <c r="D128" i="71"/>
  <c r="E128" i="71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B118" i="25"/>
  <c r="F118" i="25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H117" i="25"/>
  <c r="I117" i="25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I44" i="97" l="1"/>
  <c r="J116" i="99"/>
  <c r="E46" i="97"/>
  <c r="F46" i="97" s="1"/>
  <c r="B46" i="97"/>
  <c r="B38" i="98"/>
  <c r="F38" i="98"/>
  <c r="G38" i="98" s="1"/>
  <c r="H45" i="97"/>
  <c r="D42" i="99"/>
  <c r="E42" i="99"/>
  <c r="G45" i="97"/>
  <c r="H41" i="99"/>
  <c r="I41" i="99" s="1"/>
  <c r="J117" i="26"/>
  <c r="F118" i="94"/>
  <c r="D119" i="94" s="1"/>
  <c r="E119" i="94" s="1"/>
  <c r="G117" i="99"/>
  <c r="E118" i="99"/>
  <c r="D118" i="99"/>
  <c r="H117" i="97"/>
  <c r="I117" i="97"/>
  <c r="D119" i="26"/>
  <c r="G118" i="26"/>
  <c r="F118" i="97"/>
  <c r="B118" i="97"/>
  <c r="F118" i="98"/>
  <c r="B118" i="98"/>
  <c r="H117" i="98"/>
  <c r="I117" i="98"/>
  <c r="I117" i="94"/>
  <c r="H117" i="94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H38" i="25"/>
  <c r="G38" i="25"/>
  <c r="D39" i="25"/>
  <c r="B39" i="25" s="1"/>
  <c r="G48" i="31"/>
  <c r="I48" i="31" s="1"/>
  <c r="G47" i="71"/>
  <c r="I47" i="71" s="1"/>
  <c r="F40" i="80"/>
  <c r="B40" i="80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H44" i="58"/>
  <c r="E45" i="58"/>
  <c r="G44" i="58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E38" i="95"/>
  <c r="D38" i="9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G37" i="13"/>
  <c r="I37" i="13" s="1"/>
  <c r="I47" i="27"/>
  <c r="H37" i="95"/>
  <c r="I37" i="95" s="1"/>
  <c r="B42" i="61"/>
  <c r="F42" i="61"/>
  <c r="H42" i="61" s="1"/>
  <c r="G45" i="39"/>
  <c r="I45" i="39" s="1"/>
  <c r="D44" i="72"/>
  <c r="E44" i="72"/>
  <c r="F42" i="60"/>
  <c r="H42" i="60" s="1"/>
  <c r="B42" i="60"/>
  <c r="E47" i="3"/>
  <c r="D47" i="3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G41" i="62"/>
  <c r="I41" i="62" s="1"/>
  <c r="E49" i="69"/>
  <c r="D49" i="69"/>
  <c r="B40" i="78"/>
  <c r="F40" i="78"/>
  <c r="H40" i="78" s="1"/>
  <c r="B45" i="73"/>
  <c r="F45" i="73"/>
  <c r="G45" i="73" s="1"/>
  <c r="G44" i="45"/>
  <c r="E45" i="45"/>
  <c r="D45" i="45"/>
  <c r="F47" i="32"/>
  <c r="G47" i="32" s="1"/>
  <c r="B47" i="32"/>
  <c r="F46" i="17"/>
  <c r="H46" i="17" s="1"/>
  <c r="B46" i="17"/>
  <c r="C55" i="17"/>
  <c r="D47" i="19"/>
  <c r="E47" i="19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E48" i="34"/>
  <c r="D48" i="34"/>
  <c r="H47" i="34"/>
  <c r="I47" i="34" s="1"/>
  <c r="G38" i="83"/>
  <c r="H46" i="3"/>
  <c r="I46" i="3" s="1"/>
  <c r="B43" i="54"/>
  <c r="F43" i="54"/>
  <c r="H43" i="54" s="1"/>
  <c r="H44" i="45"/>
  <c r="E48" i="30"/>
  <c r="D48" i="30"/>
  <c r="G42" i="64"/>
  <c r="I42" i="64" s="1"/>
  <c r="H42" i="56"/>
  <c r="H46" i="19"/>
  <c r="I46" i="19" s="1"/>
  <c r="F46" i="43"/>
  <c r="H46" i="43" s="1"/>
  <c r="B46" i="43"/>
  <c r="H38" i="83"/>
  <c r="I38" i="83" s="1"/>
  <c r="E48" i="71"/>
  <c r="D48" i="71"/>
  <c r="J123" i="45"/>
  <c r="J121" i="62"/>
  <c r="J118" i="80"/>
  <c r="J117" i="91"/>
  <c r="J124" i="41"/>
  <c r="J122" i="54"/>
  <c r="J125" i="22"/>
  <c r="J124" i="73"/>
  <c r="D39" i="26"/>
  <c r="E39" i="26" s="1"/>
  <c r="E46" i="20"/>
  <c r="D46" i="20"/>
  <c r="J119" i="75"/>
  <c r="H59" i="35"/>
  <c r="B60" i="35"/>
  <c r="E60" i="35"/>
  <c r="F60" i="35" s="1"/>
  <c r="G59" i="35"/>
  <c r="B42" i="59"/>
  <c r="F42" i="59"/>
  <c r="H42" i="59" s="1"/>
  <c r="D38" i="13"/>
  <c r="E38" i="13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J117" i="25"/>
  <c r="I127" i="71"/>
  <c r="H127" i="71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G118" i="25"/>
  <c r="D119" i="25"/>
  <c r="E119" i="25" s="1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G118" i="94" l="1"/>
  <c r="I118" i="94" s="1"/>
  <c r="I44" i="45"/>
  <c r="B119" i="94"/>
  <c r="F119" i="94"/>
  <c r="G119" i="94" s="1"/>
  <c r="H118" i="94"/>
  <c r="D47" i="97"/>
  <c r="B47" i="97" s="1"/>
  <c r="G46" i="97"/>
  <c r="I45" i="97"/>
  <c r="F42" i="99"/>
  <c r="D43" i="99" s="1"/>
  <c r="B42" i="99"/>
  <c r="D39" i="98"/>
  <c r="E39" i="98"/>
  <c r="E47" i="97"/>
  <c r="H38" i="98"/>
  <c r="I38" i="98" s="1"/>
  <c r="H46" i="97"/>
  <c r="I39" i="86"/>
  <c r="G46" i="17"/>
  <c r="I46" i="17" s="1"/>
  <c r="F118" i="99"/>
  <c r="B118" i="99"/>
  <c r="H117" i="99"/>
  <c r="I117" i="99"/>
  <c r="J117" i="98"/>
  <c r="G38" i="94"/>
  <c r="I38" i="94" s="1"/>
  <c r="H47" i="24"/>
  <c r="I47" i="24" s="1"/>
  <c r="J117" i="97"/>
  <c r="H118" i="26"/>
  <c r="I118" i="26"/>
  <c r="D119" i="98"/>
  <c r="G118" i="98"/>
  <c r="E119" i="98"/>
  <c r="J117" i="94"/>
  <c r="E119" i="26"/>
  <c r="F119" i="26" s="1"/>
  <c r="B119" i="26"/>
  <c r="D119" i="97"/>
  <c r="G118" i="97"/>
  <c r="E119" i="97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I38" i="25"/>
  <c r="F40" i="86"/>
  <c r="B40" i="86"/>
  <c r="E39" i="25"/>
  <c r="F39" i="25" s="1"/>
  <c r="G47" i="18"/>
  <c r="I47" i="18" s="1"/>
  <c r="G42" i="63"/>
  <c r="I42" i="63" s="1"/>
  <c r="E38" i="93"/>
  <c r="D38" i="93"/>
  <c r="H40" i="80"/>
  <c r="E41" i="80"/>
  <c r="D41" i="80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0" i="80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E49" i="23"/>
  <c r="D49" i="23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E47" i="22"/>
  <c r="D47" i="22"/>
  <c r="F40" i="85"/>
  <c r="G40" i="85" s="1"/>
  <c r="B40" i="85"/>
  <c r="B46" i="39"/>
  <c r="F46" i="39"/>
  <c r="H46" i="39" s="1"/>
  <c r="G46" i="41"/>
  <c r="I46" i="41" s="1"/>
  <c r="G48" i="70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B38" i="95"/>
  <c r="F38" i="95"/>
  <c r="H38" i="95" s="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E46" i="44"/>
  <c r="D46" i="44"/>
  <c r="I48" i="70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/>
  <c r="E48" i="32"/>
  <c r="D48" i="32"/>
  <c r="E46" i="73"/>
  <c r="D46" i="73"/>
  <c r="B43" i="56"/>
  <c r="F43" i="56"/>
  <c r="G43" i="56" s="1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F46" i="20"/>
  <c r="G46" i="20" s="1"/>
  <c r="B46" i="20"/>
  <c r="J127" i="29"/>
  <c r="F42" i="62"/>
  <c r="B42" i="62"/>
  <c r="F39" i="87"/>
  <c r="H39" i="87" s="1"/>
  <c r="B39" i="87"/>
  <c r="E43" i="59"/>
  <c r="D43" i="59"/>
  <c r="J127" i="23"/>
  <c r="J126" i="18"/>
  <c r="J126" i="32"/>
  <c r="J125" i="34"/>
  <c r="J127" i="70"/>
  <c r="J127" i="30"/>
  <c r="J122" i="53"/>
  <c r="J117" i="92"/>
  <c r="J119" i="78"/>
  <c r="E48" i="18"/>
  <c r="D48" i="1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J118" i="94"/>
  <c r="B118" i="33"/>
  <c r="F118" i="33"/>
  <c r="I123" i="55"/>
  <c r="H123" i="55"/>
  <c r="B119" i="25"/>
  <c r="F119" i="25"/>
  <c r="H118" i="93"/>
  <c r="I118" i="93"/>
  <c r="B144" i="35"/>
  <c r="G143" i="35"/>
  <c r="E144" i="35"/>
  <c r="F144" i="35" s="1"/>
  <c r="E118" i="13"/>
  <c r="F118" i="13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H118" i="25"/>
  <c r="I118" i="25"/>
  <c r="E119" i="93"/>
  <c r="F119" i="93" s="1"/>
  <c r="H117" i="13"/>
  <c r="I117" i="13"/>
  <c r="H127" i="24"/>
  <c r="I127" i="24"/>
  <c r="D130" i="28"/>
  <c r="G129" i="28"/>
  <c r="E130" i="28"/>
  <c r="D120" i="94" l="1"/>
  <c r="E120" i="94" s="1"/>
  <c r="F47" i="97"/>
  <c r="D48" i="97" s="1"/>
  <c r="B48" i="97" s="1"/>
  <c r="J118" i="26"/>
  <c r="I46" i="97"/>
  <c r="H42" i="99"/>
  <c r="G42" i="99"/>
  <c r="F39" i="98"/>
  <c r="H39" i="98" s="1"/>
  <c r="B39" i="98"/>
  <c r="E43" i="99"/>
  <c r="F43" i="99" s="1"/>
  <c r="B43" i="99"/>
  <c r="G46" i="39"/>
  <c r="I46" i="39" s="1"/>
  <c r="J117" i="99"/>
  <c r="G118" i="99"/>
  <c r="E119" i="99"/>
  <c r="D119" i="99"/>
  <c r="I39" i="84"/>
  <c r="H118" i="98"/>
  <c r="I118" i="98"/>
  <c r="G119" i="26"/>
  <c r="D120" i="26"/>
  <c r="F119" i="98"/>
  <c r="B119" i="98"/>
  <c r="H118" i="97"/>
  <c r="I118" i="97"/>
  <c r="B119" i="97"/>
  <c r="F119" i="97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39" i="25"/>
  <c r="G39" i="25"/>
  <c r="D40" i="25"/>
  <c r="H46" i="42"/>
  <c r="I46" i="42" s="1"/>
  <c r="F41" i="80"/>
  <c r="B41" i="80"/>
  <c r="D42" i="82"/>
  <c r="E42" i="82"/>
  <c r="D41" i="86"/>
  <c r="E41" i="86"/>
  <c r="H40" i="86"/>
  <c r="G40" i="86"/>
  <c r="G41" i="82"/>
  <c r="I41" i="82" s="1"/>
  <c r="I40" i="80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E46" i="58"/>
  <c r="H45" i="58"/>
  <c r="D46" i="58"/>
  <c r="H45" i="55"/>
  <c r="I45" i="55" s="1"/>
  <c r="D46" i="55"/>
  <c r="E46" i="55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G38" i="95"/>
  <c r="I38" i="95" s="1"/>
  <c r="D39" i="95"/>
  <c r="E39" i="95"/>
  <c r="E41" i="85"/>
  <c r="D41" i="85"/>
  <c r="F47" i="22"/>
  <c r="B47" i="22"/>
  <c r="B38" i="96"/>
  <c r="F38" i="96"/>
  <c r="H38" i="96" s="1"/>
  <c r="D45" i="72"/>
  <c r="E45" i="72"/>
  <c r="F49" i="27"/>
  <c r="B49" i="27"/>
  <c r="H44" i="72"/>
  <c r="I44" i="72" s="1"/>
  <c r="E47" i="39"/>
  <c r="D47" i="39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E50" i="31"/>
  <c r="D50" i="31"/>
  <c r="F46" i="73"/>
  <c r="H46" i="73" s="1"/>
  <c r="B46" i="73"/>
  <c r="F41" i="78"/>
  <c r="B41" i="78"/>
  <c r="F47" i="21"/>
  <c r="G47" i="21" s="1"/>
  <c r="B47" i="21"/>
  <c r="D43" i="68"/>
  <c r="E43" i="68"/>
  <c r="E48" i="3"/>
  <c r="D48" i="3"/>
  <c r="G49" i="69"/>
  <c r="E50" i="69"/>
  <c r="D50" i="69"/>
  <c r="F46" i="74"/>
  <c r="H46" i="74" s="1"/>
  <c r="B46" i="74"/>
  <c r="F39" i="92"/>
  <c r="B39" i="92"/>
  <c r="D51" i="28"/>
  <c r="E51" i="28"/>
  <c r="D44" i="64"/>
  <c r="E44" i="64"/>
  <c r="G48" i="30"/>
  <c r="I48" i="30" s="1"/>
  <c r="E49" i="30"/>
  <c r="D49" i="30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E46" i="45"/>
  <c r="D46" i="45"/>
  <c r="H48" i="34"/>
  <c r="E49" i="34"/>
  <c r="D49" i="34"/>
  <c r="G48" i="34"/>
  <c r="H48" i="71"/>
  <c r="I48" i="71" s="1"/>
  <c r="D49" i="71"/>
  <c r="E49" i="71"/>
  <c r="J125" i="41"/>
  <c r="J122" i="62"/>
  <c r="J119" i="81"/>
  <c r="J118" i="89"/>
  <c r="J126" i="22"/>
  <c r="D40" i="26"/>
  <c r="D41" i="33"/>
  <c r="E41" i="33" s="1"/>
  <c r="D43" i="62"/>
  <c r="E43" i="62"/>
  <c r="D47" i="20"/>
  <c r="E47" i="20"/>
  <c r="H40" i="33"/>
  <c r="J126" i="21"/>
  <c r="H39" i="26"/>
  <c r="F48" i="18"/>
  <c r="B48" i="18"/>
  <c r="H42" i="62"/>
  <c r="D39" i="13"/>
  <c r="E39" i="13" s="1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J118" i="25"/>
  <c r="E120" i="95"/>
  <c r="F120" i="95" s="1"/>
  <c r="J119" i="83"/>
  <c r="I119" i="82"/>
  <c r="H119" i="82"/>
  <c r="F120" i="94"/>
  <c r="B120" i="94"/>
  <c r="J118" i="93"/>
  <c r="G119" i="25"/>
  <c r="D120" i="25"/>
  <c r="E120" i="25" s="1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E48" i="97" l="1"/>
  <c r="F48" i="97" s="1"/>
  <c r="D49" i="97" s="1"/>
  <c r="H47" i="97"/>
  <c r="G47" i="97"/>
  <c r="H44" i="46"/>
  <c r="I44" i="46" s="1"/>
  <c r="I42" i="99"/>
  <c r="D44" i="99"/>
  <c r="G43" i="99"/>
  <c r="H43" i="99"/>
  <c r="E49" i="97"/>
  <c r="F49" i="97" s="1"/>
  <c r="B49" i="97"/>
  <c r="D40" i="98"/>
  <c r="E40" i="98"/>
  <c r="G39" i="98"/>
  <c r="I39" i="98" s="1"/>
  <c r="H48" i="97"/>
  <c r="G48" i="97"/>
  <c r="J118" i="98"/>
  <c r="F119" i="99"/>
  <c r="B119" i="99"/>
  <c r="H118" i="99"/>
  <c r="I118" i="99"/>
  <c r="J118" i="97"/>
  <c r="E120" i="26"/>
  <c r="F120" i="26" s="1"/>
  <c r="B120" i="26"/>
  <c r="H119" i="26"/>
  <c r="I119" i="26"/>
  <c r="D120" i="97"/>
  <c r="E120" i="97" s="1"/>
  <c r="G119" i="97"/>
  <c r="G119" i="98"/>
  <c r="D120" i="98"/>
  <c r="E120" i="98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39" i="25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E40" i="25"/>
  <c r="F40" i="25" s="1"/>
  <c r="B40" i="25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/>
  <c r="H40" i="91"/>
  <c r="D41" i="91"/>
  <c r="E41" i="91"/>
  <c r="G40" i="91"/>
  <c r="H41" i="90"/>
  <c r="E42" i="90"/>
  <c r="D42" i="90"/>
  <c r="E44" i="66"/>
  <c r="D44" i="66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I40" i="84" s="1"/>
  <c r="H49" i="23"/>
  <c r="I49" i="23" s="1"/>
  <c r="G44" i="53"/>
  <c r="G41" i="76"/>
  <c r="E42" i="76"/>
  <c r="D42" i="76"/>
  <c r="F45" i="72"/>
  <c r="H45" i="72" s="1"/>
  <c r="B45" i="72"/>
  <c r="H47" i="22"/>
  <c r="E48" i="22"/>
  <c r="D48" i="22"/>
  <c r="B39" i="95"/>
  <c r="F39" i="95"/>
  <c r="G39" i="95" s="1"/>
  <c r="D47" i="44"/>
  <c r="E47" i="44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/>
  <c r="F48" i="3"/>
  <c r="G48" i="3" s="1"/>
  <c r="B48" i="3"/>
  <c r="H41" i="78"/>
  <c r="D42" i="78"/>
  <c r="E42" i="78"/>
  <c r="E47" i="73"/>
  <c r="G46" i="73"/>
  <c r="I46" i="73" s="1"/>
  <c r="D47" i="73"/>
  <c r="F50" i="31"/>
  <c r="B50" i="31"/>
  <c r="B41" i="88"/>
  <c r="F41" i="88"/>
  <c r="D48" i="41"/>
  <c r="E48" i="41"/>
  <c r="H44" i="54"/>
  <c r="E45" i="54"/>
  <c r="D45" i="54"/>
  <c r="E48" i="43"/>
  <c r="D48" i="43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/>
  <c r="H43" i="60"/>
  <c r="I43" i="60" s="1"/>
  <c r="E44" i="60"/>
  <c r="D44" i="60"/>
  <c r="G48" i="32"/>
  <c r="I48" i="32" s="1"/>
  <c r="E49" i="32"/>
  <c r="D49" i="32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/>
  <c r="H43" i="63"/>
  <c r="F40" i="83"/>
  <c r="H40" i="83" s="1"/>
  <c r="B40" i="83"/>
  <c r="H41" i="79"/>
  <c r="J125" i="43"/>
  <c r="J123" i="46"/>
  <c r="J123" i="72"/>
  <c r="E49" i="18"/>
  <c r="D49" i="18"/>
  <c r="I39" i="26"/>
  <c r="F47" i="20"/>
  <c r="B47" i="20"/>
  <c r="J122" i="60"/>
  <c r="J127" i="32"/>
  <c r="J126" i="19"/>
  <c r="J121" i="66"/>
  <c r="J127" i="31"/>
  <c r="J123" i="58"/>
  <c r="J120" i="79"/>
  <c r="J119" i="85"/>
  <c r="D44" i="59"/>
  <c r="E44" i="59"/>
  <c r="I42" i="62"/>
  <c r="B40" i="26"/>
  <c r="J119" i="94"/>
  <c r="J128" i="29"/>
  <c r="J121" i="68"/>
  <c r="J128" i="27"/>
  <c r="J120" i="78"/>
  <c r="B63" i="35"/>
  <c r="E63" i="35"/>
  <c r="F63" i="35" s="1"/>
  <c r="G62" i="35"/>
  <c r="H62" i="35"/>
  <c r="B40" i="87"/>
  <c r="F40" i="87"/>
  <c r="G40" i="87" s="1"/>
  <c r="B39" i="13"/>
  <c r="F39" i="13"/>
  <c r="H39" i="13" s="1"/>
  <c r="G48" i="18"/>
  <c r="I40" i="33"/>
  <c r="B43" i="62"/>
  <c r="F43" i="62"/>
  <c r="G43" i="62" s="1"/>
  <c r="E40" i="26"/>
  <c r="F40" i="26" s="1"/>
  <c r="J122" i="63"/>
  <c r="J118" i="88"/>
  <c r="J122" i="64"/>
  <c r="H43" i="59"/>
  <c r="I43" i="59" s="1"/>
  <c r="H48" i="18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G129" i="71"/>
  <c r="E130" i="71"/>
  <c r="D130" i="71"/>
  <c r="G125" i="57"/>
  <c r="D126" i="57"/>
  <c r="E126" i="57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F120" i="25"/>
  <c r="B120" i="25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H119" i="25"/>
  <c r="I119" i="25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I47" i="97" l="1"/>
  <c r="I43" i="99"/>
  <c r="D50" i="97"/>
  <c r="H49" i="97"/>
  <c r="G49" i="97"/>
  <c r="F40" i="98"/>
  <c r="H40" i="98" s="1"/>
  <c r="B40" i="98"/>
  <c r="I48" i="97"/>
  <c r="E44" i="99"/>
  <c r="F44" i="99" s="1"/>
  <c r="D45" i="99" s="1"/>
  <c r="B44" i="99"/>
  <c r="I41" i="76"/>
  <c r="J118" i="99"/>
  <c r="G119" i="99"/>
  <c r="D120" i="99"/>
  <c r="E120" i="99"/>
  <c r="I39" i="92"/>
  <c r="G42" i="82"/>
  <c r="I42" i="82" s="1"/>
  <c r="I41" i="79"/>
  <c r="I119" i="97"/>
  <c r="H119" i="97"/>
  <c r="B120" i="98"/>
  <c r="F120" i="98"/>
  <c r="B120" i="97"/>
  <c r="F120" i="97"/>
  <c r="G120" i="26"/>
  <c r="D121" i="26"/>
  <c r="H119" i="98"/>
  <c r="I119" i="98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E43" i="82"/>
  <c r="D43" i="82"/>
  <c r="D42" i="86"/>
  <c r="G41" i="86"/>
  <c r="E42" i="86"/>
  <c r="H41" i="86"/>
  <c r="H44" i="64"/>
  <c r="I44" i="64" s="1"/>
  <c r="D41" i="25"/>
  <c r="G40" i="25"/>
  <c r="H40" i="25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/>
  <c r="H43" i="65"/>
  <c r="I43" i="65" s="1"/>
  <c r="E44" i="65"/>
  <c r="D44" i="65"/>
  <c r="B42" i="90"/>
  <c r="F42" i="90"/>
  <c r="B50" i="23"/>
  <c r="F50" i="23"/>
  <c r="E43" i="75"/>
  <c r="D43" i="75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/>
  <c r="H39" i="95"/>
  <c r="I39" i="95" s="1"/>
  <c r="D40" i="95"/>
  <c r="E40" i="95"/>
  <c r="I47" i="22"/>
  <c r="D46" i="72"/>
  <c r="E46" i="72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E45" i="56"/>
  <c r="D45" i="56"/>
  <c r="B49" i="32"/>
  <c r="F49" i="32"/>
  <c r="E50" i="34"/>
  <c r="D50" i="34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E50" i="71"/>
  <c r="D50" i="71"/>
  <c r="H41" i="33"/>
  <c r="I41" i="33" s="1"/>
  <c r="G43" i="68"/>
  <c r="G48" i="19"/>
  <c r="I48" i="19" s="1"/>
  <c r="D49" i="19"/>
  <c r="E49" i="19"/>
  <c r="G51" i="28"/>
  <c r="I51" i="28" s="1"/>
  <c r="I47" i="41"/>
  <c r="D51" i="69"/>
  <c r="E51" i="69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/>
  <c r="H49" i="7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J128" i="24"/>
  <c r="J127" i="22"/>
  <c r="J123" i="62"/>
  <c r="D40" i="13"/>
  <c r="G47" i="20"/>
  <c r="D42" i="33"/>
  <c r="E42" i="33" s="1"/>
  <c r="H43" i="62"/>
  <c r="I43" i="62" s="1"/>
  <c r="G39" i="13"/>
  <c r="I39" i="13" s="1"/>
  <c r="D41" i="87"/>
  <c r="E41" i="87"/>
  <c r="H47" i="20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H125" i="57"/>
  <c r="I125" i="57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0" i="25"/>
  <c r="D121" i="25"/>
  <c r="E121" i="25" s="1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J119" i="25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G45" i="46" l="1"/>
  <c r="G44" i="99"/>
  <c r="D41" i="98"/>
  <c r="E41" i="98"/>
  <c r="E45" i="99"/>
  <c r="F45" i="99" s="1"/>
  <c r="B45" i="99"/>
  <c r="I50" i="31"/>
  <c r="G40" i="98"/>
  <c r="I40" i="98" s="1"/>
  <c r="I49" i="97"/>
  <c r="H44" i="99"/>
  <c r="I44" i="99" s="1"/>
  <c r="E50" i="97"/>
  <c r="F50" i="97" s="1"/>
  <c r="D51" i="97" s="1"/>
  <c r="B50" i="97"/>
  <c r="I40" i="25"/>
  <c r="I49" i="71"/>
  <c r="B120" i="99"/>
  <c r="F120" i="99"/>
  <c r="H119" i="99"/>
  <c r="I119" i="99"/>
  <c r="H50" i="70"/>
  <c r="I50" i="70" s="1"/>
  <c r="I45" i="46"/>
  <c r="G48" i="22"/>
  <c r="I48" i="22" s="1"/>
  <c r="J119" i="98"/>
  <c r="G120" i="98"/>
  <c r="D121" i="98"/>
  <c r="E121" i="98"/>
  <c r="I120" i="26"/>
  <c r="H120" i="26"/>
  <c r="G120" i="97"/>
  <c r="D121" i="97"/>
  <c r="E121" i="97" s="1"/>
  <c r="E121" i="26"/>
  <c r="F121" i="26" s="1"/>
  <c r="B121" i="26"/>
  <c r="J119" i="97"/>
  <c r="H42" i="76"/>
  <c r="I42" i="76" s="1"/>
  <c r="I41" i="86"/>
  <c r="H42" i="80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I42" i="80"/>
  <c r="G40" i="94"/>
  <c r="G44" i="66"/>
  <c r="I44" i="66" s="1"/>
  <c r="E41" i="25"/>
  <c r="F41" i="25" s="1"/>
  <c r="B41" i="25"/>
  <c r="D43" i="80"/>
  <c r="E43" i="80"/>
  <c r="H39" i="93"/>
  <c r="I39" i="93" s="1"/>
  <c r="E40" i="93"/>
  <c r="D40" i="93"/>
  <c r="H45" i="53"/>
  <c r="D46" i="53"/>
  <c r="E46" i="53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E51" i="27"/>
  <c r="D51" i="27"/>
  <c r="G44" i="60"/>
  <c r="I44" i="60" s="1"/>
  <c r="B40" i="95"/>
  <c r="F40" i="95"/>
  <c r="G40" i="95" s="1"/>
  <c r="H39" i="96"/>
  <c r="I39" i="96" s="1"/>
  <c r="E40" i="96"/>
  <c r="D40" i="96"/>
  <c r="H41" i="81"/>
  <c r="I41" i="81" s="1"/>
  <c r="D42" i="81"/>
  <c r="E42" i="81"/>
  <c r="E49" i="22"/>
  <c r="D49" i="22"/>
  <c r="D45" i="61"/>
  <c r="E45" i="6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E46" i="57"/>
  <c r="D46" i="57"/>
  <c r="F47" i="45"/>
  <c r="G47" i="45" s="1"/>
  <c r="B47" i="45"/>
  <c r="D41" i="92"/>
  <c r="E41" i="92"/>
  <c r="F50" i="71"/>
  <c r="B50" i="71"/>
  <c r="B51" i="31"/>
  <c r="F51" i="31"/>
  <c r="G44" i="63"/>
  <c r="I44" i="63" s="1"/>
  <c r="E45" i="63"/>
  <c r="D45" i="63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/>
  <c r="E45" i="60"/>
  <c r="D45" i="60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E49" i="41"/>
  <c r="D49" i="4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/>
  <c r="F41" i="83"/>
  <c r="B41" i="83"/>
  <c r="I41" i="88"/>
  <c r="G50" i="29"/>
  <c r="I50" i="29" s="1"/>
  <c r="D51" i="29"/>
  <c r="E51" i="29"/>
  <c r="G45" i="57"/>
  <c r="D48" i="74"/>
  <c r="E48" i="74"/>
  <c r="D48" i="73"/>
  <c r="E48" i="73"/>
  <c r="E49" i="43"/>
  <c r="D49" i="43"/>
  <c r="H40" i="92"/>
  <c r="B49" i="19"/>
  <c r="F49" i="19"/>
  <c r="H49" i="19" s="1"/>
  <c r="B50" i="34"/>
  <c r="F50" i="34"/>
  <c r="H49" i="32"/>
  <c r="B44" i="68"/>
  <c r="F44" i="68"/>
  <c r="G44" i="68" s="1"/>
  <c r="J124" i="58"/>
  <c r="J127" i="19"/>
  <c r="J124" i="72"/>
  <c r="J129" i="23"/>
  <c r="J124" i="53"/>
  <c r="J122" i="68"/>
  <c r="J123" i="61"/>
  <c r="J119" i="84"/>
  <c r="B40" i="13"/>
  <c r="B41" i="87"/>
  <c r="F41" i="87"/>
  <c r="G41" i="87" s="1"/>
  <c r="B44" i="62"/>
  <c r="F44" i="62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E50" i="18"/>
  <c r="D50" i="18"/>
  <c r="F48" i="20"/>
  <c r="G48" i="20" s="1"/>
  <c r="B48" i="20"/>
  <c r="D45" i="59"/>
  <c r="E45" i="59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E131" i="71"/>
  <c r="G130" i="71"/>
  <c r="D131" i="71"/>
  <c r="J120" i="82"/>
  <c r="J129" i="71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B121" i="25"/>
  <c r="F121" i="25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I120" i="25"/>
  <c r="H120" i="25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I47" i="44" l="1"/>
  <c r="D46" i="99"/>
  <c r="G45" i="99"/>
  <c r="H45" i="99"/>
  <c r="E51" i="97"/>
  <c r="F51" i="97" s="1"/>
  <c r="B51" i="97"/>
  <c r="I49" i="32"/>
  <c r="H50" i="97"/>
  <c r="F41" i="98"/>
  <c r="B41" i="98"/>
  <c r="G50" i="97"/>
  <c r="J119" i="99"/>
  <c r="I40" i="92"/>
  <c r="I50" i="23"/>
  <c r="H48" i="20"/>
  <c r="I48" i="20" s="1"/>
  <c r="D121" i="99"/>
  <c r="E121" i="99"/>
  <c r="G120" i="99"/>
  <c r="I42" i="90"/>
  <c r="G47" i="55"/>
  <c r="I47" i="55" s="1"/>
  <c r="J120" i="26"/>
  <c r="B121" i="97"/>
  <c r="F121" i="97"/>
  <c r="H120" i="97"/>
  <c r="I120" i="97"/>
  <c r="B121" i="98"/>
  <c r="F121" i="98"/>
  <c r="D122" i="26"/>
  <c r="G121" i="26"/>
  <c r="H120" i="98"/>
  <c r="I120" i="98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G41" i="25"/>
  <c r="H41" i="25"/>
  <c r="D42" i="25"/>
  <c r="E44" i="82"/>
  <c r="D44" i="82"/>
  <c r="G45" i="64"/>
  <c r="I45" i="64" s="1"/>
  <c r="I40" i="94"/>
  <c r="G42" i="86"/>
  <c r="E43" i="86"/>
  <c r="H42" i="86"/>
  <c r="D43" i="86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/>
  <c r="B51" i="23"/>
  <c r="F51" i="23"/>
  <c r="E48" i="58"/>
  <c r="D48" i="58"/>
  <c r="H47" i="58"/>
  <c r="G47" i="58"/>
  <c r="F42" i="84"/>
  <c r="H42" i="84" s="1"/>
  <c r="B42" i="84"/>
  <c r="G44" i="65"/>
  <c r="E45" i="65"/>
  <c r="D45" i="65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E44" i="75"/>
  <c r="D44" i="75"/>
  <c r="G48" i="42"/>
  <c r="H44" i="65"/>
  <c r="E48" i="55"/>
  <c r="D48" i="55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/>
  <c r="B40" i="96"/>
  <c r="F40" i="96"/>
  <c r="G40" i="96" s="1"/>
  <c r="H40" i="95"/>
  <c r="I40" i="95" s="1"/>
  <c r="D41" i="95"/>
  <c r="E41" i="95"/>
  <c r="G42" i="85"/>
  <c r="I42" i="85" s="1"/>
  <c r="E43" i="85"/>
  <c r="D43" i="85"/>
  <c r="E49" i="39"/>
  <c r="D49" i="39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/>
  <c r="F45" i="63"/>
  <c r="G45" i="63" s="1"/>
  <c r="B45" i="63"/>
  <c r="E52" i="31"/>
  <c r="D52" i="31"/>
  <c r="E51" i="71"/>
  <c r="D51" i="7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/>
  <c r="H50" i="71"/>
  <c r="F41" i="92"/>
  <c r="G41" i="92" s="1"/>
  <c r="B41" i="92"/>
  <c r="D48" i="45"/>
  <c r="E48" i="45"/>
  <c r="G50" i="34"/>
  <c r="E51" i="34"/>
  <c r="H50" i="34"/>
  <c r="D51" i="34"/>
  <c r="G49" i="19"/>
  <c r="I49" i="19" s="1"/>
  <c r="D50" i="19"/>
  <c r="E50" i="19"/>
  <c r="B49" i="43"/>
  <c r="F49" i="43"/>
  <c r="H49" i="43" s="1"/>
  <c r="B51" i="29"/>
  <c r="F51" i="29"/>
  <c r="H51" i="29" s="1"/>
  <c r="G41" i="83"/>
  <c r="D43" i="88"/>
  <c r="E43" i="88"/>
  <c r="D51" i="30"/>
  <c r="E51" i="30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E46" i="64"/>
  <c r="D46" i="64"/>
  <c r="B48" i="74"/>
  <c r="F48" i="74"/>
  <c r="G48" i="74" s="1"/>
  <c r="B43" i="78"/>
  <c r="F43" i="78"/>
  <c r="F50" i="32"/>
  <c r="G50" i="32" s="1"/>
  <c r="B50" i="32"/>
  <c r="E52" i="69"/>
  <c r="D52" i="69"/>
  <c r="H52" i="28"/>
  <c r="I52" i="28" s="1"/>
  <c r="H49" i="3"/>
  <c r="H51" i="31"/>
  <c r="G50" i="71"/>
  <c r="J122" i="75"/>
  <c r="J125" i="54"/>
  <c r="J120" i="89"/>
  <c r="D41" i="13"/>
  <c r="E41" i="13" s="1"/>
  <c r="H40" i="13"/>
  <c r="G40" i="13"/>
  <c r="E45" i="62"/>
  <c r="D45" i="62"/>
  <c r="J126" i="45"/>
  <c r="G65" i="35"/>
  <c r="E66" i="35"/>
  <c r="F66" i="35" s="1"/>
  <c r="B66" i="35"/>
  <c r="H65" i="35"/>
  <c r="J126" i="56"/>
  <c r="J127" i="41"/>
  <c r="J128" i="22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J120" i="25"/>
  <c r="B131" i="71"/>
  <c r="F131" i="71"/>
  <c r="J119" i="13"/>
  <c r="I130" i="71"/>
  <c r="H130" i="71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1" i="25"/>
  <c r="D122" i="25"/>
  <c r="E122" i="25" s="1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I49" i="3" l="1"/>
  <c r="I45" i="99"/>
  <c r="D52" i="97"/>
  <c r="E52" i="97"/>
  <c r="G51" i="97"/>
  <c r="H51" i="97"/>
  <c r="D42" i="98"/>
  <c r="E42" i="98"/>
  <c r="H41" i="98"/>
  <c r="I50" i="97"/>
  <c r="G41" i="98"/>
  <c r="E46" i="99"/>
  <c r="F46" i="99" s="1"/>
  <c r="D47" i="99" s="1"/>
  <c r="B46" i="99"/>
  <c r="I41" i="25"/>
  <c r="H120" i="99"/>
  <c r="I120" i="99"/>
  <c r="B121" i="99"/>
  <c r="F121" i="99"/>
  <c r="J120" i="97"/>
  <c r="H121" i="26"/>
  <c r="I121" i="26"/>
  <c r="E122" i="26"/>
  <c r="F122" i="26" s="1"/>
  <c r="B122" i="26"/>
  <c r="J120" i="98"/>
  <c r="D122" i="98"/>
  <c r="G121" i="98"/>
  <c r="E122" i="98"/>
  <c r="G121" i="97"/>
  <c r="D122" i="97"/>
  <c r="E122" i="97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E47" i="46"/>
  <c r="D47" i="46"/>
  <c r="H46" i="46"/>
  <c r="E51" i="24"/>
  <c r="D51" i="24"/>
  <c r="H50" i="24"/>
  <c r="I50" i="24" s="1"/>
  <c r="G43" i="80"/>
  <c r="E44" i="80"/>
  <c r="D44" i="80"/>
  <c r="F43" i="86"/>
  <c r="B43" i="86"/>
  <c r="E42" i="25"/>
  <c r="F42" i="25" s="1"/>
  <c r="B42" i="25"/>
  <c r="I48" i="42"/>
  <c r="H43" i="80"/>
  <c r="H40" i="93"/>
  <c r="I40" i="93" s="1"/>
  <c r="D41" i="93"/>
  <c r="E41" i="93"/>
  <c r="I42" i="86"/>
  <c r="H41" i="94"/>
  <c r="I41" i="94" s="1"/>
  <c r="E42" i="94"/>
  <c r="D42" i="94"/>
  <c r="B44" i="82"/>
  <c r="F44" i="82"/>
  <c r="H50" i="32"/>
  <c r="I50" i="32" s="1"/>
  <c r="G49" i="21"/>
  <c r="I49" i="21" s="1"/>
  <c r="G43" i="76"/>
  <c r="I43" i="76" s="1"/>
  <c r="G45" i="66"/>
  <c r="E46" i="66"/>
  <c r="D46" i="66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E49" i="44"/>
  <c r="D49" i="44"/>
  <c r="F47" i="72"/>
  <c r="B47" i="72"/>
  <c r="H49" i="22"/>
  <c r="D50" i="22"/>
  <c r="E50" i="22"/>
  <c r="H48" i="74"/>
  <c r="I48" i="74" s="1"/>
  <c r="H51" i="27"/>
  <c r="D52" i="27"/>
  <c r="E52" i="27"/>
  <c r="G51" i="27"/>
  <c r="E41" i="96"/>
  <c r="D41" i="96"/>
  <c r="D43" i="81"/>
  <c r="E43" i="81"/>
  <c r="H45" i="63"/>
  <c r="I45" i="63" s="1"/>
  <c r="B43" i="85"/>
  <c r="F43" i="85"/>
  <c r="H43" i="85" s="1"/>
  <c r="B41" i="95"/>
  <c r="F41" i="95"/>
  <c r="H41" i="95" s="1"/>
  <c r="E44" i="76"/>
  <c r="D44" i="76"/>
  <c r="H45" i="61"/>
  <c r="I45" i="61" s="1"/>
  <c r="G49" i="22"/>
  <c r="I49" i="22" s="1"/>
  <c r="I51" i="31"/>
  <c r="H43" i="78"/>
  <c r="E44" i="78"/>
  <c r="D44" i="78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/>
  <c r="I41" i="83"/>
  <c r="E50" i="17"/>
  <c r="D50" i="17"/>
  <c r="F51" i="71"/>
  <c r="G51" i="71" s="1"/>
  <c r="B51" i="71"/>
  <c r="F50" i="3"/>
  <c r="G50" i="3" s="1"/>
  <c r="B50" i="3"/>
  <c r="H49" i="41"/>
  <c r="E50" i="41"/>
  <c r="D50" i="41"/>
  <c r="E52" i="70"/>
  <c r="D52" i="70"/>
  <c r="D44" i="79"/>
  <c r="E44" i="79"/>
  <c r="B42" i="83"/>
  <c r="F42" i="83"/>
  <c r="H42" i="83" s="1"/>
  <c r="E49" i="74"/>
  <c r="D49" i="74"/>
  <c r="E47" i="57"/>
  <c r="D47" i="57"/>
  <c r="B46" i="56"/>
  <c r="F46" i="56"/>
  <c r="G51" i="29"/>
  <c r="I51" i="29" s="1"/>
  <c r="D52" i="29"/>
  <c r="E52" i="29"/>
  <c r="E50" i="43"/>
  <c r="D50" i="43"/>
  <c r="I50" i="34"/>
  <c r="G49" i="17"/>
  <c r="E50" i="21"/>
  <c r="D50" i="21"/>
  <c r="H51" i="70"/>
  <c r="H43" i="79"/>
  <c r="B52" i="69"/>
  <c r="F52" i="69"/>
  <c r="G52" i="69" s="1"/>
  <c r="D51" i="32"/>
  <c r="E51" i="32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E49" i="73"/>
  <c r="D49" i="73"/>
  <c r="F52" i="31"/>
  <c r="H52" i="31" s="1"/>
  <c r="B52" i="31"/>
  <c r="E46" i="63"/>
  <c r="D46" i="63"/>
  <c r="G49" i="41"/>
  <c r="I49" i="41" s="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J130" i="69"/>
  <c r="J123" i="68"/>
  <c r="J120" i="84"/>
  <c r="J120" i="86"/>
  <c r="J125" i="53"/>
  <c r="J130" i="70"/>
  <c r="J130" i="71"/>
  <c r="J125" i="72"/>
  <c r="D51" i="18"/>
  <c r="E51" i="18"/>
  <c r="D46" i="59"/>
  <c r="E46" i="59"/>
  <c r="J130" i="23"/>
  <c r="J130" i="30"/>
  <c r="J129" i="31"/>
  <c r="J124" i="63"/>
  <c r="J121" i="85"/>
  <c r="G50" i="18"/>
  <c r="H45" i="59"/>
  <c r="I44" i="62"/>
  <c r="B43" i="33"/>
  <c r="B49" i="20"/>
  <c r="F49" i="20"/>
  <c r="H49" i="20" s="1"/>
  <c r="I65" i="35"/>
  <c r="F45" i="62"/>
  <c r="B45" i="62"/>
  <c r="I40" i="13"/>
  <c r="J123" i="66"/>
  <c r="F42" i="87"/>
  <c r="B42" i="87"/>
  <c r="E43" i="33"/>
  <c r="F43" i="33" s="1"/>
  <c r="F42" i="26"/>
  <c r="H42" i="26" s="1"/>
  <c r="B42" i="26"/>
  <c r="J127" i="39"/>
  <c r="J127" i="43"/>
  <c r="J130" i="29"/>
  <c r="J129" i="32"/>
  <c r="J124" i="64"/>
  <c r="H50" i="18"/>
  <c r="G45" i="59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F122" i="25"/>
  <c r="B122" i="2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H121" i="25"/>
  <c r="I121" i="25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J120" i="99" l="1"/>
  <c r="I41" i="98"/>
  <c r="J121" i="26"/>
  <c r="I51" i="97"/>
  <c r="E47" i="99"/>
  <c r="F47" i="99" s="1"/>
  <c r="G47" i="99" s="1"/>
  <c r="B47" i="99"/>
  <c r="I46" i="46"/>
  <c r="H46" i="99"/>
  <c r="G46" i="99"/>
  <c r="F42" i="98"/>
  <c r="G42" i="98" s="1"/>
  <c r="B42" i="98"/>
  <c r="F52" i="97"/>
  <c r="D53" i="97" s="1"/>
  <c r="B52" i="97"/>
  <c r="I49" i="17"/>
  <c r="D122" i="99"/>
  <c r="E122" i="99"/>
  <c r="G121" i="99"/>
  <c r="D123" i="26"/>
  <c r="G122" i="26"/>
  <c r="H121" i="98"/>
  <c r="I121" i="98"/>
  <c r="B122" i="97"/>
  <c r="F122" i="97"/>
  <c r="F122" i="98"/>
  <c r="B122" i="98"/>
  <c r="H121" i="97"/>
  <c r="I121" i="97"/>
  <c r="I43" i="80"/>
  <c r="F46" i="67"/>
  <c r="H46" i="67" s="1"/>
  <c r="B46" i="67"/>
  <c r="I45" i="66"/>
  <c r="B47" i="46"/>
  <c r="F47" i="46"/>
  <c r="G47" i="46" s="1"/>
  <c r="H51" i="30"/>
  <c r="I51" i="30" s="1"/>
  <c r="F51" i="24"/>
  <c r="H51" i="24" s="1"/>
  <c r="B51" i="24"/>
  <c r="I45" i="60"/>
  <c r="H48" i="55"/>
  <c r="I48" i="55" s="1"/>
  <c r="D45" i="82"/>
  <c r="E45" i="82"/>
  <c r="G42" i="25"/>
  <c r="D43" i="25"/>
  <c r="H43" i="86"/>
  <c r="E44" i="86"/>
  <c r="D44" i="86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2" i="25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E49" i="55"/>
  <c r="D49" i="55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/>
  <c r="G48" i="45"/>
  <c r="I48" i="45" s="1"/>
  <c r="B44" i="76"/>
  <c r="F44" i="76"/>
  <c r="H44" i="76" s="1"/>
  <c r="I51" i="27"/>
  <c r="E48" i="72"/>
  <c r="D48" i="72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/>
  <c r="B50" i="22"/>
  <c r="F50" i="22"/>
  <c r="G50" i="22" s="1"/>
  <c r="G41" i="95"/>
  <c r="I41" i="95" s="1"/>
  <c r="D42" i="95"/>
  <c r="E42" i="95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/>
  <c r="B42" i="92"/>
  <c r="F42" i="92"/>
  <c r="E51" i="19"/>
  <c r="D51" i="19"/>
  <c r="D44" i="88"/>
  <c r="E44" i="88"/>
  <c r="B51" i="32"/>
  <c r="F51" i="32"/>
  <c r="H51" i="32" s="1"/>
  <c r="H52" i="69"/>
  <c r="I52" i="69" s="1"/>
  <c r="I43" i="79"/>
  <c r="B52" i="29"/>
  <c r="F52" i="29"/>
  <c r="H52" i="29" s="1"/>
  <c r="G46" i="56"/>
  <c r="E47" i="56"/>
  <c r="D47" i="56"/>
  <c r="B49" i="74"/>
  <c r="F49" i="74"/>
  <c r="F44" i="79"/>
  <c r="G44" i="79" s="1"/>
  <c r="B44" i="79"/>
  <c r="B44" i="78"/>
  <c r="F44" i="78"/>
  <c r="G44" i="78" s="1"/>
  <c r="G42" i="26"/>
  <c r="I42" i="26" s="1"/>
  <c r="B49" i="73"/>
  <c r="F49" i="73"/>
  <c r="H49" i="73" s="1"/>
  <c r="G53" i="28"/>
  <c r="I53" i="28" s="1"/>
  <c r="D54" i="28"/>
  <c r="E54" i="28"/>
  <c r="H43" i="88"/>
  <c r="B42" i="89"/>
  <c r="F42" i="89"/>
  <c r="I51" i="70"/>
  <c r="B50" i="43"/>
  <c r="F50" i="43"/>
  <c r="E43" i="83"/>
  <c r="D43" i="83"/>
  <c r="B52" i="70"/>
  <c r="F52" i="70"/>
  <c r="D51" i="3"/>
  <c r="E51" i="3"/>
  <c r="E52" i="71"/>
  <c r="D52" i="71"/>
  <c r="D47" i="64"/>
  <c r="E47" i="64"/>
  <c r="F44" i="77"/>
  <c r="G44" i="77" s="1"/>
  <c r="B44" i="77"/>
  <c r="D53" i="69"/>
  <c r="E53" i="69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J129" i="22"/>
  <c r="J121" i="91"/>
  <c r="J125" i="62"/>
  <c r="D44" i="33"/>
  <c r="G43" i="33"/>
  <c r="H43" i="33"/>
  <c r="D42" i="13"/>
  <c r="E42" i="13" s="1"/>
  <c r="G67" i="35"/>
  <c r="B68" i="35"/>
  <c r="E68" i="35"/>
  <c r="F68" i="35" s="1"/>
  <c r="H67" i="35"/>
  <c r="E43" i="87"/>
  <c r="D43" i="87"/>
  <c r="B46" i="59"/>
  <c r="F46" i="59"/>
  <c r="G46" i="59" s="1"/>
  <c r="J127" i="45"/>
  <c r="H42" i="87"/>
  <c r="D46" i="62"/>
  <c r="E46" i="62"/>
  <c r="E50" i="20"/>
  <c r="D50" i="20"/>
  <c r="G41" i="13"/>
  <c r="G42" i="87"/>
  <c r="G45" i="62"/>
  <c r="B51" i="18"/>
  <c r="F51" i="18"/>
  <c r="G51" i="18" s="1"/>
  <c r="J127" i="56"/>
  <c r="J128" i="73"/>
  <c r="H41" i="13"/>
  <c r="I66" i="35"/>
  <c r="D43" i="26"/>
  <c r="E43" i="26" s="1"/>
  <c r="H45" i="62"/>
  <c r="G49" i="20"/>
  <c r="I49" i="20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25"/>
  <c r="J121" i="93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G122" i="25"/>
  <c r="D123" i="25"/>
  <c r="E123" i="25" s="1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J121" i="98" l="1"/>
  <c r="H52" i="97"/>
  <c r="H42" i="98"/>
  <c r="I42" i="98" s="1"/>
  <c r="G52" i="97"/>
  <c r="I46" i="99"/>
  <c r="D48" i="99"/>
  <c r="E48" i="99"/>
  <c r="E53" i="97"/>
  <c r="F53" i="97" s="1"/>
  <c r="B53" i="97"/>
  <c r="D43" i="98"/>
  <c r="E43" i="98"/>
  <c r="H47" i="99"/>
  <c r="I47" i="99" s="1"/>
  <c r="I42" i="25"/>
  <c r="H47" i="46"/>
  <c r="I47" i="46" s="1"/>
  <c r="G51" i="24"/>
  <c r="I51" i="24" s="1"/>
  <c r="I121" i="99"/>
  <c r="H121" i="99"/>
  <c r="F122" i="99"/>
  <c r="B122" i="99"/>
  <c r="I46" i="56"/>
  <c r="J121" i="97"/>
  <c r="G122" i="97"/>
  <c r="D123" i="97"/>
  <c r="E123" i="97"/>
  <c r="I122" i="26"/>
  <c r="H122" i="26"/>
  <c r="D123" i="98"/>
  <c r="G122" i="98"/>
  <c r="E123" i="98"/>
  <c r="E123" i="26"/>
  <c r="F123" i="26" s="1"/>
  <c r="B123" i="26"/>
  <c r="I44" i="82"/>
  <c r="H43" i="84"/>
  <c r="I43" i="84" s="1"/>
  <c r="H44" i="80"/>
  <c r="I44" i="80" s="1"/>
  <c r="G46" i="67"/>
  <c r="I46" i="67" s="1"/>
  <c r="E47" i="67"/>
  <c r="D47" i="67"/>
  <c r="H46" i="59"/>
  <c r="I46" i="59" s="1"/>
  <c r="D48" i="46"/>
  <c r="E48" i="46"/>
  <c r="E52" i="24"/>
  <c r="D52" i="24"/>
  <c r="E42" i="93"/>
  <c r="D42" i="93"/>
  <c r="H42" i="94"/>
  <c r="D43" i="94"/>
  <c r="E43" i="94"/>
  <c r="B44" i="86"/>
  <c r="F44" i="86"/>
  <c r="H44" i="86" s="1"/>
  <c r="H41" i="93"/>
  <c r="G41" i="93"/>
  <c r="G42" i="94"/>
  <c r="E45" i="80"/>
  <c r="D45" i="80"/>
  <c r="I43" i="86"/>
  <c r="B45" i="82"/>
  <c r="F45" i="82"/>
  <c r="G45" i="82" s="1"/>
  <c r="E43" i="25"/>
  <c r="F43" i="25" s="1"/>
  <c r="B43" i="25"/>
  <c r="B46" i="65"/>
  <c r="F46" i="65"/>
  <c r="H46" i="65" s="1"/>
  <c r="G47" i="53"/>
  <c r="D48" i="53"/>
  <c r="E48" i="53"/>
  <c r="F50" i="42"/>
  <c r="H50" i="42" s="1"/>
  <c r="B50" i="42"/>
  <c r="B49" i="55"/>
  <c r="F49" i="55"/>
  <c r="H49" i="55" s="1"/>
  <c r="H43" i="91"/>
  <c r="D44" i="91"/>
  <c r="G43" i="91"/>
  <c r="E44" i="91"/>
  <c r="F49" i="58"/>
  <c r="H49" i="58" s="1"/>
  <c r="B49" i="58"/>
  <c r="F45" i="75"/>
  <c r="G45" i="75" s="1"/>
  <c r="B45" i="75"/>
  <c r="D44" i="84"/>
  <c r="E44" i="84"/>
  <c r="H46" i="66"/>
  <c r="I46" i="66" s="1"/>
  <c r="E47" i="66"/>
  <c r="D47" i="66"/>
  <c r="H52" i="23"/>
  <c r="G52" i="23"/>
  <c r="D53" i="23"/>
  <c r="E53" i="23"/>
  <c r="H44" i="77"/>
  <c r="I44" i="77" s="1"/>
  <c r="G44" i="90"/>
  <c r="I44" i="90" s="1"/>
  <c r="E45" i="90"/>
  <c r="D45" i="90"/>
  <c r="H47" i="53"/>
  <c r="I47" i="53" s="1"/>
  <c r="H52" i="27"/>
  <c r="D53" i="27"/>
  <c r="G52" i="27"/>
  <c r="E53" i="27"/>
  <c r="D42" i="96"/>
  <c r="E42" i="96"/>
  <c r="F44" i="85"/>
  <c r="H44" i="85" s="1"/>
  <c r="B44" i="85"/>
  <c r="H41" i="96"/>
  <c r="H43" i="81"/>
  <c r="E44" i="81"/>
  <c r="D44" i="81"/>
  <c r="H50" i="22"/>
  <c r="I50" i="22" s="1"/>
  <c r="E51" i="22"/>
  <c r="D51" i="22"/>
  <c r="G49" i="44"/>
  <c r="I49" i="44" s="1"/>
  <c r="E50" i="44"/>
  <c r="D50" i="44"/>
  <c r="B50" i="39"/>
  <c r="F50" i="39"/>
  <c r="G50" i="39" s="1"/>
  <c r="E47" i="61"/>
  <c r="D47" i="61"/>
  <c r="G51" i="32"/>
  <c r="I51" i="32" s="1"/>
  <c r="F42" i="95"/>
  <c r="H42" i="95" s="1"/>
  <c r="B42" i="95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E45" i="76"/>
  <c r="D45" i="76"/>
  <c r="I67" i="35"/>
  <c r="B52" i="34"/>
  <c r="F52" i="34"/>
  <c r="H47" i="54"/>
  <c r="E48" i="54"/>
  <c r="D48" i="54"/>
  <c r="G50" i="21"/>
  <c r="D51" i="21"/>
  <c r="E51" i="21"/>
  <c r="G52" i="70"/>
  <c r="D53" i="70"/>
  <c r="E53" i="70"/>
  <c r="D51" i="43"/>
  <c r="E51" i="43"/>
  <c r="E43" i="89"/>
  <c r="D43" i="89"/>
  <c r="G49" i="74"/>
  <c r="E50" i="74"/>
  <c r="D50" i="74"/>
  <c r="F44" i="88"/>
  <c r="G44" i="88" s="1"/>
  <c r="B44" i="88"/>
  <c r="G42" i="92"/>
  <c r="E43" i="92"/>
  <c r="D43" i="92"/>
  <c r="B53" i="31"/>
  <c r="F53" i="31"/>
  <c r="H53" i="31" s="1"/>
  <c r="D51" i="17"/>
  <c r="E51" i="17"/>
  <c r="D48" i="57"/>
  <c r="E48" i="57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E45" i="78"/>
  <c r="D45" i="78"/>
  <c r="H49" i="74"/>
  <c r="F47" i="56"/>
  <c r="H47" i="56" s="1"/>
  <c r="B47" i="56"/>
  <c r="G52" i="29"/>
  <c r="I52" i="29" s="1"/>
  <c r="E53" i="29"/>
  <c r="D53" i="29"/>
  <c r="D52" i="32"/>
  <c r="E52" i="32"/>
  <c r="H42" i="92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F43" i="87"/>
  <c r="G43" i="87" s="1"/>
  <c r="B43" i="87"/>
  <c r="J131" i="71"/>
  <c r="B46" i="62"/>
  <c r="F46" i="62"/>
  <c r="H46" i="62" s="1"/>
  <c r="I42" i="87"/>
  <c r="G68" i="35"/>
  <c r="H68" i="35"/>
  <c r="E69" i="35"/>
  <c r="F69" i="35" s="1"/>
  <c r="B69" i="35"/>
  <c r="J123" i="79"/>
  <c r="I41" i="13"/>
  <c r="E52" i="18"/>
  <c r="D52" i="18"/>
  <c r="F50" i="20"/>
  <c r="G50" i="20" s="1"/>
  <c r="B50" i="20"/>
  <c r="B44" i="33"/>
  <c r="J127" i="74"/>
  <c r="F43" i="26"/>
  <c r="H43" i="26" s="1"/>
  <c r="B43" i="26"/>
  <c r="H51" i="18"/>
  <c r="I51" i="18" s="1"/>
  <c r="E47" i="59"/>
  <c r="D47" i="59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F123" i="25"/>
  <c r="B123" i="25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H122" i="25"/>
  <c r="I122" i="25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I52" i="97" l="1"/>
  <c r="D54" i="97"/>
  <c r="G53" i="97"/>
  <c r="H53" i="97"/>
  <c r="F48" i="99"/>
  <c r="B48" i="99"/>
  <c r="F43" i="98"/>
  <c r="B43" i="98"/>
  <c r="I42" i="92"/>
  <c r="I52" i="70"/>
  <c r="D123" i="99"/>
  <c r="G122" i="99"/>
  <c r="E123" i="99"/>
  <c r="J121" i="99"/>
  <c r="I42" i="94"/>
  <c r="H45" i="82"/>
  <c r="I45" i="82" s="1"/>
  <c r="I49" i="74"/>
  <c r="J122" i="26"/>
  <c r="H122" i="98"/>
  <c r="I122" i="98"/>
  <c r="B123" i="98"/>
  <c r="F123" i="98"/>
  <c r="F123" i="97"/>
  <c r="B123" i="97"/>
  <c r="D124" i="26"/>
  <c r="B124" i="26" s="1"/>
  <c r="G123" i="26"/>
  <c r="I122" i="97"/>
  <c r="H122" i="97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D44" i="25"/>
  <c r="G43" i="25"/>
  <c r="H43" i="25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E46" i="82"/>
  <c r="D46" i="82"/>
  <c r="E45" i="86"/>
  <c r="D45" i="86"/>
  <c r="G44" i="86"/>
  <c r="I44" i="86" s="1"/>
  <c r="G42" i="95"/>
  <c r="I42" i="95" s="1"/>
  <c r="I43" i="91"/>
  <c r="G49" i="55"/>
  <c r="I49" i="55" s="1"/>
  <c r="E50" i="55"/>
  <c r="D50" i="55"/>
  <c r="G50" i="42"/>
  <c r="I50" i="42" s="1"/>
  <c r="D51" i="42"/>
  <c r="E51" i="42"/>
  <c r="G53" i="31"/>
  <c r="I53" i="31" s="1"/>
  <c r="F45" i="90"/>
  <c r="H45" i="90" s="1"/>
  <c r="B45" i="90"/>
  <c r="B47" i="66"/>
  <c r="F47" i="66"/>
  <c r="B44" i="84"/>
  <c r="F44" i="84"/>
  <c r="G44" i="84" s="1"/>
  <c r="E46" i="75"/>
  <c r="D46" i="75"/>
  <c r="F44" i="91"/>
  <c r="G44" i="91" s="1"/>
  <c r="B44" i="91"/>
  <c r="G46" i="65"/>
  <c r="I46" i="65" s="1"/>
  <c r="D47" i="65"/>
  <c r="E47" i="65"/>
  <c r="I50" i="43"/>
  <c r="B53" i="23"/>
  <c r="F53" i="23"/>
  <c r="H45" i="75"/>
  <c r="I45" i="75" s="1"/>
  <c r="D50" i="58"/>
  <c r="E50" i="58"/>
  <c r="B48" i="53"/>
  <c r="F48" i="53"/>
  <c r="G48" i="53" s="1"/>
  <c r="F47" i="61"/>
  <c r="G47" i="61" s="1"/>
  <c r="B47" i="61"/>
  <c r="H42" i="13"/>
  <c r="I42" i="13" s="1"/>
  <c r="G46" i="62"/>
  <c r="I46" i="62" s="1"/>
  <c r="D43" i="95"/>
  <c r="E43" i="95"/>
  <c r="B50" i="44"/>
  <c r="F50" i="44"/>
  <c r="H50" i="44" s="1"/>
  <c r="I41" i="96"/>
  <c r="D45" i="85"/>
  <c r="E45" i="85"/>
  <c r="F45" i="76"/>
  <c r="B45" i="76"/>
  <c r="G48" i="72"/>
  <c r="I48" i="72" s="1"/>
  <c r="D49" i="72"/>
  <c r="E49" i="72"/>
  <c r="H50" i="39"/>
  <c r="I50" i="39" s="1"/>
  <c r="D51" i="39"/>
  <c r="E51" i="39"/>
  <c r="F44" i="81"/>
  <c r="H44" i="81" s="1"/>
  <c r="B44" i="81"/>
  <c r="I44" i="85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E53" i="30"/>
  <c r="D53" i="30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D53" i="71"/>
  <c r="E53" i="71"/>
  <c r="B45" i="77"/>
  <c r="F45" i="77"/>
  <c r="H45" i="77" s="1"/>
  <c r="G49" i="45"/>
  <c r="E50" i="45"/>
  <c r="D50" i="45"/>
  <c r="G53" i="69"/>
  <c r="I53" i="69" s="1"/>
  <c r="D54" i="69"/>
  <c r="E54" i="69"/>
  <c r="F51" i="43"/>
  <c r="H51" i="43" s="1"/>
  <c r="B51" i="43"/>
  <c r="B51" i="21"/>
  <c r="F51" i="21"/>
  <c r="H51" i="21" s="1"/>
  <c r="G47" i="56"/>
  <c r="I47" i="56" s="1"/>
  <c r="H49" i="45"/>
  <c r="I42" i="89"/>
  <c r="E44" i="83"/>
  <c r="D44" i="83"/>
  <c r="E47" i="68"/>
  <c r="D47" i="68"/>
  <c r="G51" i="19"/>
  <c r="I51" i="19" s="1"/>
  <c r="E52" i="19"/>
  <c r="D52" i="19"/>
  <c r="F50" i="73"/>
  <c r="B50" i="73"/>
  <c r="D55" i="28"/>
  <c r="E55" i="28"/>
  <c r="D48" i="64"/>
  <c r="E48" i="64"/>
  <c r="F51" i="17"/>
  <c r="H51" i="17" s="1"/>
  <c r="B51" i="17"/>
  <c r="C60" i="17"/>
  <c r="D54" i="31"/>
  <c r="E54" i="31"/>
  <c r="E45" i="88"/>
  <c r="D45" i="88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I52" i="71"/>
  <c r="B45" i="79"/>
  <c r="F45" i="79"/>
  <c r="G45" i="79" s="1"/>
  <c r="G43" i="83"/>
  <c r="I43" i="83" s="1"/>
  <c r="E52" i="3"/>
  <c r="D52" i="3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J122" i="91"/>
  <c r="J130" i="22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J126" i="62"/>
  <c r="D43" i="13"/>
  <c r="E43" i="13" s="1"/>
  <c r="I68" i="35"/>
  <c r="E47" i="62"/>
  <c r="D47" i="62"/>
  <c r="H43" i="87"/>
  <c r="I43" i="87" s="1"/>
  <c r="D44" i="26"/>
  <c r="E44" i="26" s="1"/>
  <c r="J128" i="45"/>
  <c r="B47" i="59"/>
  <c r="F47" i="59"/>
  <c r="H47" i="59" s="1"/>
  <c r="G43" i="26"/>
  <c r="I43" i="26" s="1"/>
  <c r="B52" i="18"/>
  <c r="F52" i="18"/>
  <c r="H52" i="18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D124" i="25"/>
  <c r="E124" i="25" s="1"/>
  <c r="G123" i="25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J122" i="25"/>
  <c r="D126" i="77"/>
  <c r="E126" i="77"/>
  <c r="G125" i="77"/>
  <c r="J123" i="80"/>
  <c r="J124" i="76"/>
  <c r="J121" i="33"/>
  <c r="D123" i="13"/>
  <c r="E123" i="13" s="1"/>
  <c r="G122" i="13"/>
  <c r="H129" i="44"/>
  <c r="I129" i="44"/>
  <c r="I53" i="97" l="1"/>
  <c r="H52" i="24"/>
  <c r="D44" i="98"/>
  <c r="E44" i="98"/>
  <c r="D49" i="99"/>
  <c r="E49" i="99"/>
  <c r="H43" i="98"/>
  <c r="H48" i="99"/>
  <c r="G43" i="98"/>
  <c r="G48" i="99"/>
  <c r="I43" i="25"/>
  <c r="E54" i="97"/>
  <c r="F54" i="97" s="1"/>
  <c r="D55" i="97" s="1"/>
  <c r="B54" i="97"/>
  <c r="H122" i="99"/>
  <c r="I122" i="99"/>
  <c r="B123" i="99"/>
  <c r="F123" i="99"/>
  <c r="J122" i="98"/>
  <c r="G53" i="70"/>
  <c r="I53" i="70" s="1"/>
  <c r="H47" i="67"/>
  <c r="I47" i="67" s="1"/>
  <c r="I52" i="24"/>
  <c r="J122" i="97"/>
  <c r="G123" i="97"/>
  <c r="D124" i="97"/>
  <c r="E124" i="97"/>
  <c r="H123" i="26"/>
  <c r="I123" i="26"/>
  <c r="G123" i="98"/>
  <c r="D124" i="98"/>
  <c r="E124" i="98"/>
  <c r="E124" i="26"/>
  <c r="F124" i="26" s="1"/>
  <c r="E48" i="67"/>
  <c r="D48" i="67"/>
  <c r="G47" i="59"/>
  <c r="I47" i="59" s="1"/>
  <c r="H48" i="46"/>
  <c r="D49" i="46"/>
  <c r="E49" i="46"/>
  <c r="G48" i="46"/>
  <c r="D53" i="24"/>
  <c r="E53" i="24"/>
  <c r="D43" i="93"/>
  <c r="E43" i="93"/>
  <c r="H45" i="80"/>
  <c r="D46" i="80"/>
  <c r="E46" i="80"/>
  <c r="F46" i="82"/>
  <c r="H46" i="82" s="1"/>
  <c r="B46" i="82"/>
  <c r="G42" i="93"/>
  <c r="I42" i="93" s="1"/>
  <c r="G45" i="80"/>
  <c r="B44" i="25"/>
  <c r="E44" i="25"/>
  <c r="F44" i="25" s="1"/>
  <c r="H48" i="53"/>
  <c r="I48" i="53" s="1"/>
  <c r="B45" i="86"/>
  <c r="F45" i="86"/>
  <c r="G45" i="86" s="1"/>
  <c r="G43" i="94"/>
  <c r="I43" i="94" s="1"/>
  <c r="E44" i="94"/>
  <c r="D44" i="94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E45" i="84"/>
  <c r="D45" i="84"/>
  <c r="H47" i="66"/>
  <c r="E48" i="66"/>
  <c r="D48" i="66"/>
  <c r="G51" i="41"/>
  <c r="I51" i="41" s="1"/>
  <c r="H45" i="78"/>
  <c r="I45" i="78" s="1"/>
  <c r="E49" i="53"/>
  <c r="D49" i="53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/>
  <c r="F49" i="72"/>
  <c r="B49" i="72"/>
  <c r="G50" i="44"/>
  <c r="I50" i="44" s="1"/>
  <c r="D51" i="44"/>
  <c r="E51" i="44"/>
  <c r="B43" i="95"/>
  <c r="F43" i="95"/>
  <c r="H43" i="95" s="1"/>
  <c r="E48" i="61"/>
  <c r="D48" i="61"/>
  <c r="B45" i="85"/>
  <c r="F45" i="85"/>
  <c r="G42" i="96"/>
  <c r="I42" i="96" s="1"/>
  <c r="D43" i="96"/>
  <c r="E43" i="96"/>
  <c r="E52" i="22"/>
  <c r="D52" i="22"/>
  <c r="G44" i="81"/>
  <c r="I44" i="81" s="1"/>
  <c r="D45" i="81"/>
  <c r="E45" i="81"/>
  <c r="H45" i="76"/>
  <c r="H47" i="61"/>
  <c r="I47" i="61" s="1"/>
  <c r="I49" i="45"/>
  <c r="G52" i="18"/>
  <c r="I52" i="18" s="1"/>
  <c r="D44" i="89"/>
  <c r="E44" i="89"/>
  <c r="D46" i="79"/>
  <c r="E46" i="79"/>
  <c r="F45" i="88"/>
  <c r="H45" i="88" s="1"/>
  <c r="B45" i="88"/>
  <c r="E52" i="17"/>
  <c r="D52" i="17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E52" i="41"/>
  <c r="D52" i="41"/>
  <c r="B52" i="3"/>
  <c r="F52" i="3"/>
  <c r="H52" i="3" s="1"/>
  <c r="H45" i="79"/>
  <c r="I45" i="79" s="1"/>
  <c r="H52" i="32"/>
  <c r="I52" i="32" s="1"/>
  <c r="D53" i="32"/>
  <c r="E53" i="32"/>
  <c r="D54" i="70"/>
  <c r="E54" i="70"/>
  <c r="D52" i="21"/>
  <c r="E52" i="21"/>
  <c r="F53" i="71"/>
  <c r="H53" i="71" s="1"/>
  <c r="B53" i="71"/>
  <c r="I52" i="34"/>
  <c r="E49" i="57"/>
  <c r="D49" i="57"/>
  <c r="D48" i="63"/>
  <c r="E48" i="63"/>
  <c r="G53" i="29"/>
  <c r="I53" i="29" s="1"/>
  <c r="E54" i="29"/>
  <c r="D54" i="29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E52" i="43"/>
  <c r="D52" i="43"/>
  <c r="F50" i="45"/>
  <c r="G50" i="45" s="1"/>
  <c r="B50" i="45"/>
  <c r="G45" i="77"/>
  <c r="I45" i="77" s="1"/>
  <c r="E46" i="77"/>
  <c r="D46" i="77"/>
  <c r="D44" i="92"/>
  <c r="E44" i="92"/>
  <c r="G47" i="63"/>
  <c r="I47" i="63" s="1"/>
  <c r="E48" i="60"/>
  <c r="D48" i="60"/>
  <c r="H50" i="74"/>
  <c r="I50" i="74" s="1"/>
  <c r="E51" i="74"/>
  <c r="D51" i="74"/>
  <c r="E46" i="78"/>
  <c r="D46" i="78"/>
  <c r="D49" i="54"/>
  <c r="E49" i="54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D48" i="59"/>
  <c r="E48" i="59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D53" i="18"/>
  <c r="E53" i="18"/>
  <c r="B44" i="26"/>
  <c r="F44" i="26"/>
  <c r="H44" i="26" s="1"/>
  <c r="F47" i="62"/>
  <c r="H47" i="62" s="1"/>
  <c r="B47" i="62"/>
  <c r="F43" i="13"/>
  <c r="G43" i="13" s="1"/>
  <c r="B43" i="13"/>
  <c r="B44" i="87"/>
  <c r="F44" i="87"/>
  <c r="H44" i="87" s="1"/>
  <c r="F51" i="20"/>
  <c r="H51" i="20" s="1"/>
  <c r="B51" i="20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J128" i="57"/>
  <c r="J123" i="95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I123" i="25"/>
  <c r="H123" i="25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F124" i="25"/>
  <c r="B124" i="25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J122" i="99" l="1"/>
  <c r="E55" i="97"/>
  <c r="F55" i="97" s="1"/>
  <c r="B55" i="97"/>
  <c r="F49" i="99"/>
  <c r="G49" i="99" s="1"/>
  <c r="B49" i="99"/>
  <c r="G44" i="26"/>
  <c r="I44" i="26" s="1"/>
  <c r="H54" i="97"/>
  <c r="I48" i="99"/>
  <c r="G54" i="97"/>
  <c r="I43" i="98"/>
  <c r="B44" i="98"/>
  <c r="F44" i="98"/>
  <c r="D124" i="99"/>
  <c r="G123" i="99"/>
  <c r="E124" i="99"/>
  <c r="I47" i="66"/>
  <c r="G50" i="58"/>
  <c r="I50" i="58" s="1"/>
  <c r="J123" i="26"/>
  <c r="B124" i="98"/>
  <c r="F124" i="98"/>
  <c r="H123" i="98"/>
  <c r="I123" i="98"/>
  <c r="B124" i="97"/>
  <c r="F124" i="97"/>
  <c r="D125" i="26"/>
  <c r="G124" i="26"/>
  <c r="I123" i="97"/>
  <c r="H123" i="97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D45" i="25"/>
  <c r="H44" i="25"/>
  <c r="G44" i="25"/>
  <c r="I45" i="80"/>
  <c r="B44" i="94"/>
  <c r="F44" i="94"/>
  <c r="G44" i="94" s="1"/>
  <c r="H45" i="86"/>
  <c r="I45" i="86" s="1"/>
  <c r="D46" i="86"/>
  <c r="E46" i="86"/>
  <c r="D47" i="82"/>
  <c r="E47" i="82"/>
  <c r="G52" i="3"/>
  <c r="I52" i="3" s="1"/>
  <c r="F43" i="93"/>
  <c r="G43" i="93" s="1"/>
  <c r="B43" i="93"/>
  <c r="D52" i="42"/>
  <c r="E52" i="42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G43" i="95"/>
  <c r="I43" i="95" s="1"/>
  <c r="F46" i="90"/>
  <c r="H46" i="90" s="1"/>
  <c r="B46" i="90"/>
  <c r="D51" i="55"/>
  <c r="E51" i="55"/>
  <c r="E51" i="58"/>
  <c r="D51" i="58"/>
  <c r="H51" i="42"/>
  <c r="I51" i="42" s="1"/>
  <c r="B54" i="23"/>
  <c r="F54" i="23"/>
  <c r="H50" i="45"/>
  <c r="I50" i="45" s="1"/>
  <c r="G48" i="64"/>
  <c r="I48" i="64" s="1"/>
  <c r="D47" i="75"/>
  <c r="E47" i="75"/>
  <c r="G47" i="65"/>
  <c r="I47" i="65" s="1"/>
  <c r="H45" i="85"/>
  <c r="E46" i="85"/>
  <c r="D46" i="85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E44" i="95"/>
  <c r="D44" i="95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/>
  <c r="I50" i="73"/>
  <c r="G51" i="20"/>
  <c r="H43" i="13"/>
  <c r="I43" i="13" s="1"/>
  <c r="G53" i="34"/>
  <c r="I53" i="34" s="1"/>
  <c r="D54" i="34"/>
  <c r="E54" i="34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/>
  <c r="D54" i="30"/>
  <c r="E54" i="30"/>
  <c r="D53" i="19"/>
  <c r="E53" i="19"/>
  <c r="D55" i="31"/>
  <c r="E55" i="31"/>
  <c r="F44" i="92"/>
  <c r="B44" i="92"/>
  <c r="F52" i="43"/>
  <c r="H52" i="43" s="1"/>
  <c r="B52" i="43"/>
  <c r="E54" i="71"/>
  <c r="D54" i="71"/>
  <c r="E55" i="69"/>
  <c r="D55" i="69"/>
  <c r="G44" i="83"/>
  <c r="I44" i="83" s="1"/>
  <c r="B52" i="17"/>
  <c r="C61" i="17"/>
  <c r="F52" i="17"/>
  <c r="B46" i="79"/>
  <c r="F46" i="79"/>
  <c r="G46" i="79" s="1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/>
  <c r="E45" i="83"/>
  <c r="D45" i="83"/>
  <c r="F44" i="89"/>
  <c r="G44" i="89" s="1"/>
  <c r="B44" i="89"/>
  <c r="J127" i="62"/>
  <c r="J123" i="89"/>
  <c r="J122" i="13"/>
  <c r="D46" i="33"/>
  <c r="E46" i="33" s="1"/>
  <c r="G45" i="33"/>
  <c r="H45" i="33"/>
  <c r="I51" i="20"/>
  <c r="E45" i="87"/>
  <c r="D45" i="87"/>
  <c r="J132" i="24"/>
  <c r="J130" i="41"/>
  <c r="J131" i="22"/>
  <c r="E52" i="20"/>
  <c r="D52" i="20"/>
  <c r="E48" i="62"/>
  <c r="D48" i="62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D44" i="13"/>
  <c r="I70" i="35"/>
  <c r="F48" i="59"/>
  <c r="H48" i="59" s="1"/>
  <c r="B48" i="59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3" i="25"/>
  <c r="J128" i="55"/>
  <c r="F130" i="57"/>
  <c r="B130" i="57"/>
  <c r="J131" i="21"/>
  <c r="H133" i="71"/>
  <c r="I133" i="71"/>
  <c r="H129" i="57"/>
  <c r="I129" i="57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D125" i="25"/>
  <c r="G124" i="25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D56" i="97" l="1"/>
  <c r="B56" i="97" s="1"/>
  <c r="G55" i="97"/>
  <c r="I54" i="97"/>
  <c r="D45" i="98"/>
  <c r="E45" i="98"/>
  <c r="H44" i="98"/>
  <c r="D50" i="99"/>
  <c r="E50" i="99"/>
  <c r="E56" i="97"/>
  <c r="F56" i="97" s="1"/>
  <c r="D57" i="97" s="1"/>
  <c r="H46" i="80"/>
  <c r="I46" i="80" s="1"/>
  <c r="G44" i="98"/>
  <c r="H49" i="99"/>
  <c r="I49" i="99" s="1"/>
  <c r="H55" i="97"/>
  <c r="H52" i="22"/>
  <c r="I123" i="99"/>
  <c r="H123" i="99"/>
  <c r="B124" i="99"/>
  <c r="F124" i="99"/>
  <c r="J123" i="98"/>
  <c r="I124" i="26"/>
  <c r="H124" i="26"/>
  <c r="B125" i="26"/>
  <c r="E125" i="26"/>
  <c r="F125" i="26" s="1"/>
  <c r="G124" i="97"/>
  <c r="D125" i="97"/>
  <c r="E125" i="97"/>
  <c r="G124" i="98"/>
  <c r="D125" i="98"/>
  <c r="E125" i="98"/>
  <c r="J123" i="97"/>
  <c r="H44" i="89"/>
  <c r="I44" i="89" s="1"/>
  <c r="G43" i="96"/>
  <c r="I43" i="96" s="1"/>
  <c r="H43" i="93"/>
  <c r="I43" i="93" s="1"/>
  <c r="G48" i="67"/>
  <c r="I48" i="67" s="1"/>
  <c r="E49" i="67"/>
  <c r="D49" i="67"/>
  <c r="G49" i="46"/>
  <c r="I49" i="46" s="1"/>
  <c r="E50" i="46"/>
  <c r="D50" i="46"/>
  <c r="H53" i="24"/>
  <c r="I53" i="24" s="1"/>
  <c r="E54" i="24"/>
  <c r="D54" i="24"/>
  <c r="H49" i="57"/>
  <c r="I49" i="57" s="1"/>
  <c r="G49" i="53"/>
  <c r="I49" i="53" s="1"/>
  <c r="F47" i="82"/>
  <c r="B47" i="82"/>
  <c r="H49" i="54"/>
  <c r="I49" i="54" s="1"/>
  <c r="H45" i="81"/>
  <c r="I45" i="81" s="1"/>
  <c r="E44" i="93"/>
  <c r="D44" i="93"/>
  <c r="H44" i="94"/>
  <c r="I44" i="94" s="1"/>
  <c r="D45" i="94"/>
  <c r="E45" i="94"/>
  <c r="I44" i="25"/>
  <c r="D47" i="80"/>
  <c r="E47" i="80"/>
  <c r="B46" i="86"/>
  <c r="F46" i="86"/>
  <c r="E45" i="25"/>
  <c r="F45" i="25" s="1"/>
  <c r="B45" i="25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E47" i="90"/>
  <c r="D47" i="90"/>
  <c r="E46" i="91"/>
  <c r="D46" i="91"/>
  <c r="G45" i="91"/>
  <c r="H54" i="23"/>
  <c r="E55" i="23"/>
  <c r="G54" i="23"/>
  <c r="D55" i="23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/>
  <c r="F52" i="42"/>
  <c r="G52" i="42" s="1"/>
  <c r="B52" i="42"/>
  <c r="E49" i="61"/>
  <c r="D49" i="61"/>
  <c r="G46" i="78"/>
  <c r="I46" i="78" s="1"/>
  <c r="I45" i="85"/>
  <c r="G48" i="61"/>
  <c r="I52" i="22"/>
  <c r="B50" i="72"/>
  <c r="F50" i="72"/>
  <c r="H50" i="72" s="1"/>
  <c r="G48" i="59"/>
  <c r="I48" i="59" s="1"/>
  <c r="F52" i="39"/>
  <c r="B52" i="39"/>
  <c r="D44" i="96"/>
  <c r="E44" i="96"/>
  <c r="H54" i="27"/>
  <c r="G54" i="27"/>
  <c r="E55" i="27"/>
  <c r="D55" i="27"/>
  <c r="I49" i="72"/>
  <c r="H48" i="61"/>
  <c r="B46" i="85"/>
  <c r="F46" i="85"/>
  <c r="G46" i="85" s="1"/>
  <c r="H46" i="76"/>
  <c r="I46" i="76" s="1"/>
  <c r="E47" i="76"/>
  <c r="D47" i="76"/>
  <c r="E46" i="81"/>
  <c r="D46" i="81"/>
  <c r="B44" i="95"/>
  <c r="F44" i="95"/>
  <c r="G44" i="95" s="1"/>
  <c r="D53" i="22"/>
  <c r="E53" i="22"/>
  <c r="G51" i="44"/>
  <c r="I51" i="44" s="1"/>
  <c r="D52" i="44"/>
  <c r="E52" i="44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E53" i="41"/>
  <c r="D53" i="41"/>
  <c r="G51" i="73"/>
  <c r="I51" i="73" s="1"/>
  <c r="H46" i="77"/>
  <c r="I46" i="77" s="1"/>
  <c r="E45" i="92"/>
  <c r="D45" i="92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/>
  <c r="G53" i="32"/>
  <c r="I53" i="32" s="1"/>
  <c r="D54" i="32"/>
  <c r="E54" i="32"/>
  <c r="D53" i="21"/>
  <c r="E53" i="21"/>
  <c r="H48" i="63"/>
  <c r="I48" i="63" s="1"/>
  <c r="E47" i="78"/>
  <c r="D47" i="78"/>
  <c r="H46" i="79"/>
  <c r="I46" i="79" s="1"/>
  <c r="G52" i="17"/>
  <c r="D53" i="17"/>
  <c r="E53" i="17"/>
  <c r="D53" i="43"/>
  <c r="E53" i="43"/>
  <c r="H44" i="92"/>
  <c r="B53" i="19"/>
  <c r="F53" i="19"/>
  <c r="H53" i="19" s="1"/>
  <c r="F53" i="3"/>
  <c r="H53" i="3" s="1"/>
  <c r="B53" i="3"/>
  <c r="I45" i="33"/>
  <c r="E45" i="89"/>
  <c r="D45" i="89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E55" i="29"/>
  <c r="D55" i="29"/>
  <c r="B48" i="68"/>
  <c r="F48" i="68"/>
  <c r="H48" i="68" s="1"/>
  <c r="D50" i="54"/>
  <c r="E50" i="54"/>
  <c r="G48" i="60"/>
  <c r="F56" i="28"/>
  <c r="B56" i="28"/>
  <c r="H52" i="41"/>
  <c r="E49" i="63"/>
  <c r="D49" i="63"/>
  <c r="D52" i="73"/>
  <c r="E52" i="73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F52" i="20"/>
  <c r="H52" i="20" s="1"/>
  <c r="B52" i="20"/>
  <c r="B45" i="87"/>
  <c r="F45" i="87"/>
  <c r="J123" i="84"/>
  <c r="B44" i="13"/>
  <c r="I71" i="35"/>
  <c r="D54" i="18"/>
  <c r="E54" i="18"/>
  <c r="B45" i="26"/>
  <c r="F45" i="26"/>
  <c r="G45" i="26" s="1"/>
  <c r="B48" i="62"/>
  <c r="F48" i="62"/>
  <c r="H48" i="62" s="1"/>
  <c r="B46" i="33"/>
  <c r="F46" i="33"/>
  <c r="G46" i="33" s="1"/>
  <c r="E44" i="13"/>
  <c r="F44" i="13" s="1"/>
  <c r="H44" i="13" s="1"/>
  <c r="J132" i="32"/>
  <c r="D49" i="59"/>
  <c r="E49" i="59"/>
  <c r="H53" i="18"/>
  <c r="I53" i="18" s="1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J129" i="57"/>
  <c r="J133" i="71"/>
  <c r="G130" i="57"/>
  <c r="D131" i="57"/>
  <c r="E131" i="57"/>
  <c r="J132" i="17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55" i="35" s="1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I124" i="25"/>
  <c r="H124" i="25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B125" i="2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E125" i="25"/>
  <c r="F125" i="25" s="1"/>
  <c r="F124" i="13"/>
  <c r="B124" i="13"/>
  <c r="H132" i="21"/>
  <c r="I132" i="21"/>
  <c r="I55" i="97" l="1"/>
  <c r="F50" i="99"/>
  <c r="H50" i="99" s="1"/>
  <c r="B50" i="99"/>
  <c r="G50" i="99"/>
  <c r="E57" i="97"/>
  <c r="F57" i="97" s="1"/>
  <c r="B57" i="97"/>
  <c r="I44" i="98"/>
  <c r="H56" i="97"/>
  <c r="G56" i="97"/>
  <c r="B45" i="98"/>
  <c r="F45" i="98"/>
  <c r="G45" i="98" s="1"/>
  <c r="G124" i="99"/>
  <c r="E125" i="99"/>
  <c r="D125" i="99"/>
  <c r="J123" i="99"/>
  <c r="H124" i="98"/>
  <c r="I124" i="98"/>
  <c r="F125" i="97"/>
  <c r="B125" i="97"/>
  <c r="D126" i="26"/>
  <c r="B126" i="26" s="1"/>
  <c r="G125" i="26"/>
  <c r="B125" i="98"/>
  <c r="F125" i="98"/>
  <c r="I124" i="97"/>
  <c r="H124" i="97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/>
  <c r="G53" i="3"/>
  <c r="I53" i="3" s="1"/>
  <c r="G50" i="72"/>
  <c r="I50" i="72" s="1"/>
  <c r="D46" i="25"/>
  <c r="H45" i="25"/>
  <c r="G45" i="25"/>
  <c r="F47" i="80"/>
  <c r="G47" i="80" s="1"/>
  <c r="B47" i="80"/>
  <c r="H47" i="75"/>
  <c r="I47" i="75" s="1"/>
  <c r="H46" i="86"/>
  <c r="D47" i="86"/>
  <c r="G46" i="86"/>
  <c r="E47" i="86"/>
  <c r="F44" i="93"/>
  <c r="B44" i="93"/>
  <c r="G47" i="82"/>
  <c r="B46" i="91"/>
  <c r="F46" i="91"/>
  <c r="H46" i="91" s="1"/>
  <c r="G49" i="56"/>
  <c r="I49" i="56" s="1"/>
  <c r="G51" i="55"/>
  <c r="I51" i="55" s="1"/>
  <c r="E52" i="55"/>
  <c r="D52" i="55"/>
  <c r="F49" i="66"/>
  <c r="B49" i="66"/>
  <c r="G51" i="58"/>
  <c r="H51" i="58"/>
  <c r="D52" i="58"/>
  <c r="E52" i="58"/>
  <c r="I52" i="17"/>
  <c r="H52" i="42"/>
  <c r="I52" i="42" s="1"/>
  <c r="D53" i="42"/>
  <c r="E53" i="42"/>
  <c r="F55" i="23"/>
  <c r="B55" i="23"/>
  <c r="B47" i="90"/>
  <c r="F47" i="90"/>
  <c r="G47" i="90" s="1"/>
  <c r="F50" i="53"/>
  <c r="B50" i="53"/>
  <c r="E48" i="75"/>
  <c r="D48" i="75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/>
  <c r="E53" i="39"/>
  <c r="D53" i="39"/>
  <c r="B49" i="61"/>
  <c r="F49" i="61"/>
  <c r="H54" i="30"/>
  <c r="I54" i="30" s="1"/>
  <c r="B52" i="44"/>
  <c r="F52" i="44"/>
  <c r="G52" i="44" s="1"/>
  <c r="H44" i="95"/>
  <c r="I44" i="95" s="1"/>
  <c r="E45" i="95"/>
  <c r="D45" i="95"/>
  <c r="B55" i="27"/>
  <c r="F55" i="27"/>
  <c r="G52" i="39"/>
  <c r="F47" i="76"/>
  <c r="H47" i="76" s="1"/>
  <c r="B47" i="76"/>
  <c r="F44" i="96"/>
  <c r="G44" i="96" s="1"/>
  <c r="B44" i="96"/>
  <c r="H52" i="39"/>
  <c r="E51" i="72"/>
  <c r="D51" i="72"/>
  <c r="I48" i="61"/>
  <c r="I52" i="41"/>
  <c r="B47" i="79"/>
  <c r="F47" i="79"/>
  <c r="F52" i="73"/>
  <c r="G52" i="73" s="1"/>
  <c r="B52" i="73"/>
  <c r="D57" i="28"/>
  <c r="E57" i="28"/>
  <c r="G53" i="19"/>
  <c r="I53" i="19" s="1"/>
  <c r="D54" i="19"/>
  <c r="E54" i="19"/>
  <c r="F50" i="57"/>
  <c r="H50" i="57" s="1"/>
  <c r="B50" i="57"/>
  <c r="B49" i="60"/>
  <c r="F49" i="60"/>
  <c r="H49" i="60" s="1"/>
  <c r="E50" i="64"/>
  <c r="D50" i="64"/>
  <c r="H55" i="31"/>
  <c r="I55" i="31" s="1"/>
  <c r="D56" i="31"/>
  <c r="E56" i="3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/>
  <c r="B45" i="89"/>
  <c r="F45" i="89"/>
  <c r="D54" i="3"/>
  <c r="E54" i="3"/>
  <c r="B53" i="43"/>
  <c r="F53" i="43"/>
  <c r="H53" i="43" s="1"/>
  <c r="F54" i="32"/>
  <c r="B54" i="32"/>
  <c r="I48" i="60"/>
  <c r="D50" i="56"/>
  <c r="E50" i="56"/>
  <c r="D47" i="88"/>
  <c r="E47" i="88"/>
  <c r="D52" i="45"/>
  <c r="E52" i="45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E55" i="30"/>
  <c r="D55" i="30"/>
  <c r="E56" i="69"/>
  <c r="D56" i="69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/>
  <c r="G54" i="34"/>
  <c r="I54" i="34" s="1"/>
  <c r="B45" i="92"/>
  <c r="F45" i="92"/>
  <c r="H45" i="92" s="1"/>
  <c r="J132" i="22"/>
  <c r="J131" i="41"/>
  <c r="J130" i="45"/>
  <c r="J126" i="77"/>
  <c r="E46" i="87"/>
  <c r="D46" i="87"/>
  <c r="E53" i="20"/>
  <c r="D53" i="20"/>
  <c r="E49" i="62"/>
  <c r="D49" i="62"/>
  <c r="D46" i="26"/>
  <c r="E46" i="26" s="1"/>
  <c r="B54" i="18"/>
  <c r="F54" i="18"/>
  <c r="H54" i="18" s="1"/>
  <c r="D45" i="13"/>
  <c r="E45" i="13" s="1"/>
  <c r="B49" i="59"/>
  <c r="F49" i="59"/>
  <c r="H49" i="59" s="1"/>
  <c r="G48" i="62"/>
  <c r="I48" i="62" s="1"/>
  <c r="H45" i="26"/>
  <c r="I45" i="26" s="1"/>
  <c r="G45" i="87"/>
  <c r="D47" i="33"/>
  <c r="E47" i="33" s="1"/>
  <c r="G44" i="13"/>
  <c r="I44" i="13" s="1"/>
  <c r="H45" i="87"/>
  <c r="G52" i="20"/>
  <c r="I52" i="20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H134" i="71"/>
  <c r="I134" i="71"/>
  <c r="F135" i="71"/>
  <c r="B135" i="71"/>
  <c r="J124" i="93"/>
  <c r="J133" i="24"/>
  <c r="J123" i="13"/>
  <c r="F131" i="57"/>
  <c r="B131" i="57"/>
  <c r="G125" i="25"/>
  <c r="D126" i="25"/>
  <c r="E126" i="25" s="1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J124" i="25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I50" i="99" l="1"/>
  <c r="H45" i="98"/>
  <c r="I45" i="98" s="1"/>
  <c r="G46" i="91"/>
  <c r="I46" i="91" s="1"/>
  <c r="I45" i="25"/>
  <c r="D58" i="97"/>
  <c r="H57" i="97"/>
  <c r="G57" i="97"/>
  <c r="I56" i="97"/>
  <c r="H45" i="94"/>
  <c r="I45" i="94" s="1"/>
  <c r="D46" i="98"/>
  <c r="E46" i="98"/>
  <c r="D51" i="99"/>
  <c r="E51" i="99"/>
  <c r="F125" i="99"/>
  <c r="B125" i="99"/>
  <c r="H124" i="99"/>
  <c r="I124" i="99"/>
  <c r="E126" i="26"/>
  <c r="F126" i="26" s="1"/>
  <c r="G54" i="24"/>
  <c r="I54" i="24" s="1"/>
  <c r="J124" i="98"/>
  <c r="G125" i="97"/>
  <c r="D126" i="97"/>
  <c r="E126" i="97"/>
  <c r="J124" i="97"/>
  <c r="H125" i="26"/>
  <c r="I125" i="26"/>
  <c r="D126" i="98"/>
  <c r="G125" i="98"/>
  <c r="E126" i="98"/>
  <c r="H46" i="84"/>
  <c r="I46" i="84" s="1"/>
  <c r="I46" i="86"/>
  <c r="G55" i="70"/>
  <c r="I55" i="70" s="1"/>
  <c r="H49" i="67"/>
  <c r="I49" i="67" s="1"/>
  <c r="D50" i="67"/>
  <c r="E50" i="67"/>
  <c r="G50" i="46"/>
  <c r="I50" i="46" s="1"/>
  <c r="E51" i="46"/>
  <c r="D51" i="46"/>
  <c r="E55" i="24"/>
  <c r="D55" i="24"/>
  <c r="I47" i="82"/>
  <c r="G47" i="76"/>
  <c r="I47" i="76" s="1"/>
  <c r="E45" i="93"/>
  <c r="D45" i="93"/>
  <c r="B47" i="86"/>
  <c r="F47" i="86"/>
  <c r="G44" i="93"/>
  <c r="B46" i="25"/>
  <c r="E46" i="25"/>
  <c r="F46" i="25" s="1"/>
  <c r="D48" i="80"/>
  <c r="E48" i="80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/>
  <c r="H49" i="66"/>
  <c r="D50" i="66"/>
  <c r="E50" i="66"/>
  <c r="G53" i="43"/>
  <c r="I53" i="43" s="1"/>
  <c r="G49" i="60"/>
  <c r="I49" i="60" s="1"/>
  <c r="E56" i="23"/>
  <c r="H55" i="23"/>
  <c r="G55" i="23"/>
  <c r="D56" i="23"/>
  <c r="I52" i="39"/>
  <c r="F49" i="65"/>
  <c r="G49" i="65" s="1"/>
  <c r="B49" i="65"/>
  <c r="H50" i="53"/>
  <c r="H47" i="90"/>
  <c r="I47" i="90" s="1"/>
  <c r="E48" i="90"/>
  <c r="D48" i="90"/>
  <c r="G49" i="66"/>
  <c r="I49" i="66" s="1"/>
  <c r="B52" i="55"/>
  <c r="F52" i="55"/>
  <c r="H52" i="55" s="1"/>
  <c r="E47" i="91"/>
  <c r="D47" i="91"/>
  <c r="G50" i="57"/>
  <c r="I50" i="57" s="1"/>
  <c r="G53" i="22"/>
  <c r="I53" i="22" s="1"/>
  <c r="D47" i="84"/>
  <c r="E47" i="84"/>
  <c r="B53" i="42"/>
  <c r="F53" i="42"/>
  <c r="H53" i="42" s="1"/>
  <c r="B52" i="58"/>
  <c r="F52" i="58"/>
  <c r="B45" i="95"/>
  <c r="F45" i="95"/>
  <c r="G45" i="95" s="1"/>
  <c r="H52" i="44"/>
  <c r="I52" i="44" s="1"/>
  <c r="E53" i="44"/>
  <c r="D53" i="44"/>
  <c r="G47" i="77"/>
  <c r="I47" i="77" s="1"/>
  <c r="B51" i="72"/>
  <c r="F51" i="72"/>
  <c r="H51" i="72" s="1"/>
  <c r="E48" i="76"/>
  <c r="D48" i="76"/>
  <c r="G46" i="81"/>
  <c r="I46" i="81" s="1"/>
  <c r="E47" i="81"/>
  <c r="D47" i="81"/>
  <c r="D54" i="22"/>
  <c r="E54" i="22"/>
  <c r="H55" i="27"/>
  <c r="D56" i="27"/>
  <c r="E56" i="27"/>
  <c r="G55" i="27"/>
  <c r="G49" i="61"/>
  <c r="E50" i="61"/>
  <c r="D50" i="6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E53" i="74"/>
  <c r="D53" i="74"/>
  <c r="D48" i="78"/>
  <c r="E48" i="78"/>
  <c r="E54" i="17"/>
  <c r="D54" i="17"/>
  <c r="B52" i="45"/>
  <c r="F52" i="45"/>
  <c r="H52" i="45" s="1"/>
  <c r="F50" i="56"/>
  <c r="H50" i="56" s="1"/>
  <c r="B50" i="56"/>
  <c r="G45" i="89"/>
  <c r="E46" i="89"/>
  <c r="D46" i="89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E55" i="32"/>
  <c r="D55" i="32"/>
  <c r="D56" i="29"/>
  <c r="E56" i="29"/>
  <c r="D51" i="54"/>
  <c r="E51" i="54"/>
  <c r="I56" i="28"/>
  <c r="D50" i="63"/>
  <c r="E50" i="63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E54" i="41"/>
  <c r="D54" i="41"/>
  <c r="D56" i="70"/>
  <c r="E56" i="70"/>
  <c r="F47" i="88"/>
  <c r="H47" i="88" s="1"/>
  <c r="B47" i="88"/>
  <c r="D54" i="43"/>
  <c r="E54" i="43"/>
  <c r="H45" i="89"/>
  <c r="G50" i="54"/>
  <c r="G49" i="63"/>
  <c r="D51" i="57"/>
  <c r="E51" i="57"/>
  <c r="H52" i="73"/>
  <c r="I52" i="73" s="1"/>
  <c r="D53" i="73"/>
  <c r="E53" i="73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D50" i="59"/>
  <c r="E50" i="59"/>
  <c r="D55" i="18"/>
  <c r="E55" i="18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J124" i="90"/>
  <c r="J130" i="74"/>
  <c r="J127" i="66"/>
  <c r="B45" i="13"/>
  <c r="F45" i="13"/>
  <c r="H45" i="13" s="1"/>
  <c r="F46" i="87"/>
  <c r="G46" i="87" s="1"/>
  <c r="B46" i="87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J127" i="67"/>
  <c r="J132" i="3"/>
  <c r="D136" i="71"/>
  <c r="G135" i="71"/>
  <c r="E136" i="71"/>
  <c r="J125" i="82"/>
  <c r="J125" i="95"/>
  <c r="J135" i="28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B126" i="25"/>
  <c r="F126" i="2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25" i="25"/>
  <c r="H125" i="25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I49" i="61" l="1"/>
  <c r="J124" i="99"/>
  <c r="B46" i="98"/>
  <c r="F46" i="98"/>
  <c r="G46" i="98" s="1"/>
  <c r="I57" i="97"/>
  <c r="B51" i="99"/>
  <c r="F51" i="99"/>
  <c r="G51" i="99" s="1"/>
  <c r="E58" i="97"/>
  <c r="F58" i="97" s="1"/>
  <c r="D59" i="97" s="1"/>
  <c r="B58" i="97"/>
  <c r="D126" i="99"/>
  <c r="G125" i="99"/>
  <c r="E126" i="99"/>
  <c r="J125" i="26"/>
  <c r="G126" i="26"/>
  <c r="D127" i="26"/>
  <c r="G49" i="68"/>
  <c r="I49" i="68" s="1"/>
  <c r="G50" i="56"/>
  <c r="I50" i="56" s="1"/>
  <c r="I50" i="54"/>
  <c r="I54" i="32"/>
  <c r="I55" i="23"/>
  <c r="H125" i="98"/>
  <c r="I125" i="98"/>
  <c r="F126" i="98"/>
  <c r="B126" i="98"/>
  <c r="B126" i="97"/>
  <c r="F126" i="97"/>
  <c r="H125" i="97"/>
  <c r="I125" i="97"/>
  <c r="H45" i="95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D47" i="25"/>
  <c r="G46" i="25"/>
  <c r="H46" i="25"/>
  <c r="F46" i="94"/>
  <c r="H46" i="94" s="1"/>
  <c r="B46" i="94"/>
  <c r="H48" i="82"/>
  <c r="D49" i="82"/>
  <c r="E49" i="82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/>
  <c r="G52" i="55"/>
  <c r="I52" i="55" s="1"/>
  <c r="E53" i="55"/>
  <c r="D53" i="55"/>
  <c r="F47" i="91"/>
  <c r="G47" i="91" s="1"/>
  <c r="B47" i="91"/>
  <c r="H49" i="65"/>
  <c r="I49" i="65" s="1"/>
  <c r="D50" i="65"/>
  <c r="E50" i="65"/>
  <c r="I47" i="79"/>
  <c r="F47" i="84"/>
  <c r="B47" i="84"/>
  <c r="B51" i="53"/>
  <c r="F51" i="53"/>
  <c r="H51" i="53" s="1"/>
  <c r="G52" i="58"/>
  <c r="D53" i="58"/>
  <c r="H52" i="58"/>
  <c r="E53" i="58"/>
  <c r="E54" i="42"/>
  <c r="D54" i="42"/>
  <c r="F48" i="90"/>
  <c r="H48" i="90" s="1"/>
  <c r="B48" i="90"/>
  <c r="B56" i="23"/>
  <c r="F56" i="23"/>
  <c r="B50" i="66"/>
  <c r="F50" i="66"/>
  <c r="H50" i="66" s="1"/>
  <c r="E49" i="75"/>
  <c r="D49" i="75"/>
  <c r="B54" i="22"/>
  <c r="F54" i="22"/>
  <c r="G54" i="22" s="1"/>
  <c r="I53" i="17"/>
  <c r="G53" i="39"/>
  <c r="I53" i="39" s="1"/>
  <c r="E54" i="39"/>
  <c r="D54" i="39"/>
  <c r="F45" i="96"/>
  <c r="B45" i="96"/>
  <c r="B56" i="27"/>
  <c r="F56" i="27"/>
  <c r="F47" i="81"/>
  <c r="H47" i="81" s="1"/>
  <c r="B47" i="81"/>
  <c r="G51" i="72"/>
  <c r="I51" i="72" s="1"/>
  <c r="E52" i="72"/>
  <c r="D52" i="72"/>
  <c r="F53" i="44"/>
  <c r="G53" i="44" s="1"/>
  <c r="B53" i="44"/>
  <c r="I45" i="95"/>
  <c r="F50" i="61"/>
  <c r="H50" i="61" s="1"/>
  <c r="B50" i="61"/>
  <c r="G54" i="19"/>
  <c r="I54" i="19" s="1"/>
  <c r="G55" i="71"/>
  <c r="I55" i="71" s="1"/>
  <c r="H47" i="85"/>
  <c r="I47" i="85" s="1"/>
  <c r="D48" i="85"/>
  <c r="E48" i="85"/>
  <c r="D46" i="95"/>
  <c r="E46" i="95"/>
  <c r="B48" i="76"/>
  <c r="F48" i="76"/>
  <c r="H48" i="76" s="1"/>
  <c r="I49" i="63"/>
  <c r="G53" i="20"/>
  <c r="I53" i="20" s="1"/>
  <c r="H46" i="26"/>
  <c r="I46" i="26" s="1"/>
  <c r="B46" i="92"/>
  <c r="F46" i="92"/>
  <c r="H46" i="92" s="1"/>
  <c r="G47" i="88"/>
  <c r="I47" i="88" s="1"/>
  <c r="F54" i="41"/>
  <c r="B54" i="41"/>
  <c r="G46" i="83"/>
  <c r="I46" i="83" s="1"/>
  <c r="D47" i="83"/>
  <c r="E47" i="83"/>
  <c r="D51" i="64"/>
  <c r="E51" i="64"/>
  <c r="F56" i="29"/>
  <c r="H56" i="29" s="1"/>
  <c r="B56" i="29"/>
  <c r="E51" i="56"/>
  <c r="D51" i="56"/>
  <c r="E55" i="19"/>
  <c r="D55" i="19"/>
  <c r="H56" i="31"/>
  <c r="I56" i="31" s="1"/>
  <c r="D57" i="31"/>
  <c r="E57" i="31"/>
  <c r="F55" i="32"/>
  <c r="G55" i="32" s="1"/>
  <c r="B55" i="32"/>
  <c r="D56" i="71"/>
  <c r="E56" i="71"/>
  <c r="B46" i="89"/>
  <c r="F46" i="89"/>
  <c r="H46" i="89" s="1"/>
  <c r="F48" i="78"/>
  <c r="B48" i="78"/>
  <c r="E56" i="30"/>
  <c r="D56" i="30"/>
  <c r="H57" i="28"/>
  <c r="I57" i="28" s="1"/>
  <c r="E58" i="28"/>
  <c r="D58" i="28"/>
  <c r="H54" i="3"/>
  <c r="I54" i="3" s="1"/>
  <c r="D55" i="3"/>
  <c r="E55" i="3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/>
  <c r="F48" i="79"/>
  <c r="B48" i="79"/>
  <c r="G52" i="45"/>
  <c r="I52" i="45" s="1"/>
  <c r="D53" i="45"/>
  <c r="E53" i="45"/>
  <c r="C63" i="17"/>
  <c r="F54" i="17"/>
  <c r="G54" i="17" s="1"/>
  <c r="B54" i="17"/>
  <c r="B53" i="74"/>
  <c r="F53" i="74"/>
  <c r="G53" i="74" s="1"/>
  <c r="H55" i="34"/>
  <c r="I55" i="34" s="1"/>
  <c r="E56" i="34"/>
  <c r="D56" i="34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/>
  <c r="E50" i="68"/>
  <c r="D50" i="68"/>
  <c r="B50" i="63"/>
  <c r="F50" i="63"/>
  <c r="H50" i="63" s="1"/>
  <c r="G56" i="69"/>
  <c r="I56" i="69" s="1"/>
  <c r="J130" i="55"/>
  <c r="J125" i="89"/>
  <c r="J132" i="41"/>
  <c r="J131" i="56"/>
  <c r="J126" i="81"/>
  <c r="J132" i="73"/>
  <c r="H46" i="87"/>
  <c r="I46" i="87" s="1"/>
  <c r="D46" i="13"/>
  <c r="E46" i="13" s="1"/>
  <c r="D48" i="33"/>
  <c r="J133" i="21"/>
  <c r="G45" i="13"/>
  <c r="I45" i="13" s="1"/>
  <c r="D54" i="20"/>
  <c r="E54" i="20"/>
  <c r="D47" i="26"/>
  <c r="E47" i="26" s="1"/>
  <c r="D47" i="87"/>
  <c r="E47" i="87"/>
  <c r="B50" i="59"/>
  <c r="F50" i="59"/>
  <c r="G50" i="59" s="1"/>
  <c r="H47" i="33"/>
  <c r="J127" i="77"/>
  <c r="D50" i="62"/>
  <c r="E50" i="62"/>
  <c r="B55" i="18"/>
  <c r="F55" i="18"/>
  <c r="H55" i="18" s="1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I135" i="23"/>
  <c r="H135" i="23"/>
  <c r="F131" i="59"/>
  <c r="B131" i="59"/>
  <c r="J125" i="25"/>
  <c r="B135" i="18"/>
  <c r="F135" i="18"/>
  <c r="B136" i="23"/>
  <c r="F136" i="23"/>
  <c r="H130" i="59"/>
  <c r="I130" i="59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G126" i="25"/>
  <c r="D127" i="25"/>
  <c r="E127" i="25" s="1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H46" i="98" l="1"/>
  <c r="I46" i="98" s="1"/>
  <c r="E59" i="97"/>
  <c r="B59" i="97"/>
  <c r="F59" i="97"/>
  <c r="D60" i="97" s="1"/>
  <c r="D52" i="99"/>
  <c r="E52" i="99"/>
  <c r="H58" i="97"/>
  <c r="D47" i="98"/>
  <c r="E47" i="98"/>
  <c r="G58" i="97"/>
  <c r="H51" i="99"/>
  <c r="I51" i="99" s="1"/>
  <c r="I47" i="86"/>
  <c r="H125" i="99"/>
  <c r="I125" i="99"/>
  <c r="F126" i="99"/>
  <c r="B126" i="99"/>
  <c r="B127" i="26"/>
  <c r="E127" i="26"/>
  <c r="F127" i="26" s="1"/>
  <c r="J125" i="98"/>
  <c r="I126" i="26"/>
  <c r="H126" i="26"/>
  <c r="J125" i="97"/>
  <c r="H51" i="46"/>
  <c r="I51" i="46" s="1"/>
  <c r="D127" i="98"/>
  <c r="G126" i="98"/>
  <c r="E127" i="98"/>
  <c r="G126" i="97"/>
  <c r="D127" i="97"/>
  <c r="E127" i="97"/>
  <c r="G45" i="93"/>
  <c r="I45" i="93" s="1"/>
  <c r="H50" i="67"/>
  <c r="I50" i="67" s="1"/>
  <c r="E51" i="67"/>
  <c r="D51" i="67"/>
  <c r="E52" i="46"/>
  <c r="D52" i="46"/>
  <c r="G55" i="24"/>
  <c r="I55" i="24" s="1"/>
  <c r="D56" i="24"/>
  <c r="E56" i="24"/>
  <c r="I48" i="82"/>
  <c r="B48" i="86"/>
  <c r="F48" i="86"/>
  <c r="G48" i="80"/>
  <c r="D49" i="80"/>
  <c r="E49" i="80"/>
  <c r="D46" i="93"/>
  <c r="E46" i="93"/>
  <c r="E47" i="25"/>
  <c r="F47" i="25" s="1"/>
  <c r="B47" i="25"/>
  <c r="F49" i="82"/>
  <c r="B49" i="82"/>
  <c r="G46" i="94"/>
  <c r="I46" i="94" s="1"/>
  <c r="D47" i="94"/>
  <c r="E47" i="94"/>
  <c r="H48" i="80"/>
  <c r="I46" i="25"/>
  <c r="G56" i="29"/>
  <c r="I56" i="29" s="1"/>
  <c r="G48" i="76"/>
  <c r="I48" i="76" s="1"/>
  <c r="G56" i="23"/>
  <c r="E57" i="23"/>
  <c r="H56" i="23"/>
  <c r="D57" i="23"/>
  <c r="B54" i="42"/>
  <c r="F54" i="42"/>
  <c r="H54" i="42" s="1"/>
  <c r="F53" i="58"/>
  <c r="B53" i="58"/>
  <c r="B50" i="65"/>
  <c r="F50" i="65"/>
  <c r="G47" i="84"/>
  <c r="D48" i="84"/>
  <c r="E48" i="84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/>
  <c r="H47" i="84"/>
  <c r="H47" i="91"/>
  <c r="I47" i="91" s="1"/>
  <c r="E48" i="91"/>
  <c r="D48" i="91"/>
  <c r="F48" i="85"/>
  <c r="G48" i="85" s="1"/>
  <c r="B48" i="85"/>
  <c r="G56" i="27"/>
  <c r="E57" i="27"/>
  <c r="D57" i="27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/>
  <c r="F46" i="95"/>
  <c r="H46" i="95" s="1"/>
  <c r="B46" i="95"/>
  <c r="H56" i="27"/>
  <c r="H54" i="22"/>
  <c r="I54" i="22" s="1"/>
  <c r="E55" i="22"/>
  <c r="D55" i="22"/>
  <c r="H54" i="17"/>
  <c r="I54" i="17" s="1"/>
  <c r="H51" i="57"/>
  <c r="I51" i="57" s="1"/>
  <c r="G50" i="61"/>
  <c r="I50" i="61" s="1"/>
  <c r="E51" i="61"/>
  <c r="D51" i="61"/>
  <c r="H53" i="44"/>
  <c r="I53" i="44" s="1"/>
  <c r="D54" i="44"/>
  <c r="E54" i="44"/>
  <c r="D48" i="81"/>
  <c r="E48" i="81"/>
  <c r="G45" i="96"/>
  <c r="B54" i="39"/>
  <c r="F54" i="39"/>
  <c r="H54" i="39" s="1"/>
  <c r="D55" i="43"/>
  <c r="E55" i="43"/>
  <c r="E57" i="70"/>
  <c r="D57" i="70"/>
  <c r="D49" i="79"/>
  <c r="E49" i="79"/>
  <c r="F56" i="30"/>
  <c r="B56" i="30"/>
  <c r="E49" i="78"/>
  <c r="D49" i="78"/>
  <c r="F57" i="31"/>
  <c r="B57" i="31"/>
  <c r="E55" i="41"/>
  <c r="D55" i="41"/>
  <c r="G55" i="18"/>
  <c r="I55" i="18" s="1"/>
  <c r="H53" i="74"/>
  <c r="I53" i="74" s="1"/>
  <c r="H48" i="79"/>
  <c r="B57" i="69"/>
  <c r="F57" i="69"/>
  <c r="E52" i="54"/>
  <c r="D52" i="54"/>
  <c r="G53" i="73"/>
  <c r="I53" i="73" s="1"/>
  <c r="D54" i="73"/>
  <c r="E54" i="73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D51" i="63"/>
  <c r="E51" i="63"/>
  <c r="F50" i="68"/>
  <c r="H50" i="68" s="1"/>
  <c r="B50" i="68"/>
  <c r="F48" i="88"/>
  <c r="G48" i="88" s="1"/>
  <c r="B48" i="88"/>
  <c r="G54" i="43"/>
  <c r="G56" i="70"/>
  <c r="D51" i="60"/>
  <c r="E51" i="60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E55" i="17"/>
  <c r="D55" i="17"/>
  <c r="B53" i="45"/>
  <c r="F53" i="45"/>
  <c r="H53" i="45" s="1"/>
  <c r="G48" i="79"/>
  <c r="E52" i="57"/>
  <c r="D52" i="57"/>
  <c r="F55" i="3"/>
  <c r="H55" i="3" s="1"/>
  <c r="B55" i="3"/>
  <c r="G46" i="89"/>
  <c r="I46" i="89" s="1"/>
  <c r="F51" i="56"/>
  <c r="G51" i="56" s="1"/>
  <c r="B51" i="56"/>
  <c r="D57" i="29"/>
  <c r="E57" i="29"/>
  <c r="B47" i="83"/>
  <c r="F47" i="83"/>
  <c r="G46" i="92"/>
  <c r="I46" i="92" s="1"/>
  <c r="D47" i="92"/>
  <c r="E47" i="92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D56" i="18"/>
  <c r="E56" i="18"/>
  <c r="D51" i="59"/>
  <c r="E51" i="59"/>
  <c r="B47" i="26"/>
  <c r="F47" i="26"/>
  <c r="G47" i="26" s="1"/>
  <c r="B54" i="20"/>
  <c r="F54" i="20"/>
  <c r="H54" i="20" s="1"/>
  <c r="B48" i="33"/>
  <c r="J130" i="59"/>
  <c r="J134" i="18"/>
  <c r="J132" i="39"/>
  <c r="J126" i="85"/>
  <c r="J131" i="74"/>
  <c r="J129" i="60"/>
  <c r="J130" i="58"/>
  <c r="J128" i="66"/>
  <c r="B50" i="62"/>
  <c r="F50" i="62"/>
  <c r="H50" i="62" s="1"/>
  <c r="I47" i="33"/>
  <c r="I50" i="59"/>
  <c r="F46" i="13"/>
  <c r="G46" i="13" s="1"/>
  <c r="B46" i="13"/>
  <c r="B47" i="87"/>
  <c r="F47" i="87"/>
  <c r="G47" i="87" s="1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6" i="25"/>
  <c r="I126" i="2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7" i="25"/>
  <c r="F127" i="25"/>
  <c r="B126" i="13"/>
  <c r="F126" i="13"/>
  <c r="F128" i="83"/>
  <c r="B128" i="83"/>
  <c r="I58" i="97" l="1"/>
  <c r="G59" i="97"/>
  <c r="J125" i="99"/>
  <c r="H46" i="13"/>
  <c r="I46" i="13" s="1"/>
  <c r="E60" i="97"/>
  <c r="B60" i="97"/>
  <c r="F60" i="97"/>
  <c r="D61" i="97" s="1"/>
  <c r="F52" i="99"/>
  <c r="G52" i="99" s="1"/>
  <c r="B52" i="99"/>
  <c r="F47" i="98"/>
  <c r="G47" i="98" s="1"/>
  <c r="B47" i="98"/>
  <c r="H59" i="97"/>
  <c r="I59" i="97" s="1"/>
  <c r="J126" i="26"/>
  <c r="I48" i="78"/>
  <c r="G56" i="71"/>
  <c r="I56" i="71" s="1"/>
  <c r="D127" i="99"/>
  <c r="G126" i="99"/>
  <c r="E127" i="99"/>
  <c r="G127" i="26"/>
  <c r="D128" i="26"/>
  <c r="B128" i="26" s="1"/>
  <c r="I56" i="27"/>
  <c r="I126" i="97"/>
  <c r="H126" i="97"/>
  <c r="H126" i="98"/>
  <c r="I126" i="98"/>
  <c r="F127" i="97"/>
  <c r="B127" i="97"/>
  <c r="F127" i="98"/>
  <c r="B127" i="98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G47" i="25"/>
  <c r="H47" i="25"/>
  <c r="D48" i="25"/>
  <c r="H48" i="88"/>
  <c r="I48" i="88" s="1"/>
  <c r="F46" i="93"/>
  <c r="G46" i="93" s="1"/>
  <c r="B46" i="93"/>
  <c r="G48" i="86"/>
  <c r="H48" i="86"/>
  <c r="D49" i="86"/>
  <c r="E49" i="86"/>
  <c r="I56" i="23"/>
  <c r="G49" i="82"/>
  <c r="F52" i="53"/>
  <c r="G52" i="53" s="1"/>
  <c r="B52" i="53"/>
  <c r="B51" i="66"/>
  <c r="F51" i="66"/>
  <c r="B48" i="84"/>
  <c r="F48" i="84"/>
  <c r="H48" i="84" s="1"/>
  <c r="E51" i="65"/>
  <c r="D51" i="65"/>
  <c r="B57" i="23"/>
  <c r="F57" i="23"/>
  <c r="H47" i="26"/>
  <c r="I47" i="26" s="1"/>
  <c r="I54" i="43"/>
  <c r="B49" i="90"/>
  <c r="F49" i="90"/>
  <c r="H49" i="90" s="1"/>
  <c r="G54" i="42"/>
  <c r="I54" i="42" s="1"/>
  <c r="E55" i="42"/>
  <c r="D55" i="42"/>
  <c r="G54" i="20"/>
  <c r="E50" i="75"/>
  <c r="D50" i="75"/>
  <c r="D54" i="55"/>
  <c r="E54" i="55"/>
  <c r="G50" i="65"/>
  <c r="B48" i="91"/>
  <c r="F48" i="91"/>
  <c r="G48" i="91" s="1"/>
  <c r="G49" i="75"/>
  <c r="I49" i="75" s="1"/>
  <c r="G53" i="55"/>
  <c r="I53" i="55" s="1"/>
  <c r="H50" i="65"/>
  <c r="H53" i="58"/>
  <c r="E54" i="58"/>
  <c r="D54" i="58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D47" i="95"/>
  <c r="E47" i="95"/>
  <c r="H47" i="87"/>
  <c r="I47" i="87" s="1"/>
  <c r="D55" i="39"/>
  <c r="E55" i="39"/>
  <c r="F48" i="81"/>
  <c r="G48" i="81" s="1"/>
  <c r="B48" i="81"/>
  <c r="F51" i="61"/>
  <c r="G51" i="61" s="1"/>
  <c r="B51" i="61"/>
  <c r="G46" i="95"/>
  <c r="I46" i="95" s="1"/>
  <c r="H52" i="72"/>
  <c r="I52" i="72" s="1"/>
  <c r="D53" i="72"/>
  <c r="E53" i="72"/>
  <c r="D49" i="85"/>
  <c r="E49" i="85"/>
  <c r="G58" i="28"/>
  <c r="D59" i="28"/>
  <c r="E59" i="28"/>
  <c r="E58" i="69"/>
  <c r="D58" i="69"/>
  <c r="D58" i="31"/>
  <c r="E58" i="3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E57" i="71"/>
  <c r="D57" i="71"/>
  <c r="H57" i="31"/>
  <c r="F49" i="78"/>
  <c r="B49" i="78"/>
  <c r="E57" i="30"/>
  <c r="D57" i="30"/>
  <c r="F57" i="70"/>
  <c r="G57" i="70" s="1"/>
  <c r="B57" i="70"/>
  <c r="G47" i="83"/>
  <c r="D48" i="83"/>
  <c r="E48" i="83"/>
  <c r="D52" i="64"/>
  <c r="E52" i="64"/>
  <c r="B52" i="54"/>
  <c r="F52" i="54"/>
  <c r="H52" i="54" s="1"/>
  <c r="F49" i="79"/>
  <c r="B49" i="79"/>
  <c r="H51" i="56"/>
  <c r="I51" i="56" s="1"/>
  <c r="D52" i="56"/>
  <c r="E52" i="56"/>
  <c r="D56" i="3"/>
  <c r="E56" i="3"/>
  <c r="B55" i="21"/>
  <c r="F55" i="21"/>
  <c r="H55" i="21" s="1"/>
  <c r="F56" i="32"/>
  <c r="H56" i="32" s="1"/>
  <c r="B56" i="32"/>
  <c r="D57" i="34"/>
  <c r="E57" i="34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/>
  <c r="F54" i="74"/>
  <c r="G54" i="74" s="1"/>
  <c r="B54" i="74"/>
  <c r="I54" i="41"/>
  <c r="E56" i="19"/>
  <c r="D56" i="19"/>
  <c r="H56" i="34"/>
  <c r="I56" i="34" s="1"/>
  <c r="D49" i="88"/>
  <c r="E49" i="88"/>
  <c r="G50" i="68"/>
  <c r="I50" i="68" s="1"/>
  <c r="D51" i="68"/>
  <c r="E51" i="68"/>
  <c r="H58" i="28"/>
  <c r="G57" i="69"/>
  <c r="B55" i="41"/>
  <c r="F55" i="41"/>
  <c r="G57" i="31"/>
  <c r="G56" i="30"/>
  <c r="J131" i="55"/>
  <c r="J132" i="45"/>
  <c r="J126" i="89"/>
  <c r="J131" i="54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47" i="13"/>
  <c r="E47" i="13" s="1"/>
  <c r="D51" i="62"/>
  <c r="E51" i="62"/>
  <c r="I54" i="20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D128" i="25"/>
  <c r="G127" i="25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J126" i="25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G60" i="97" l="1"/>
  <c r="E61" i="97"/>
  <c r="F61" i="97" s="1"/>
  <c r="G61" i="97" s="1"/>
  <c r="B61" i="97"/>
  <c r="D48" i="98"/>
  <c r="E48" i="98"/>
  <c r="D53" i="99"/>
  <c r="E53" i="99"/>
  <c r="H47" i="98"/>
  <c r="I47" i="98" s="1"/>
  <c r="H52" i="99"/>
  <c r="I52" i="99" s="1"/>
  <c r="H60" i="97"/>
  <c r="I60" i="97" s="1"/>
  <c r="I47" i="83"/>
  <c r="I50" i="65"/>
  <c r="I56" i="30"/>
  <c r="I58" i="28"/>
  <c r="E128" i="26"/>
  <c r="F128" i="26" s="1"/>
  <c r="G128" i="26" s="1"/>
  <c r="H128" i="26" s="1"/>
  <c r="H126" i="99"/>
  <c r="I126" i="99"/>
  <c r="B127" i="99"/>
  <c r="F127" i="99"/>
  <c r="H127" i="26"/>
  <c r="I127" i="26"/>
  <c r="J126" i="98"/>
  <c r="H56" i="24"/>
  <c r="I56" i="24" s="1"/>
  <c r="G55" i="21"/>
  <c r="I55" i="21" s="1"/>
  <c r="G127" i="98"/>
  <c r="D128" i="98"/>
  <c r="E128" i="98"/>
  <c r="G127" i="97"/>
  <c r="D128" i="97"/>
  <c r="E128" i="97"/>
  <c r="J126" i="97"/>
  <c r="G49" i="76"/>
  <c r="I49" i="76" s="1"/>
  <c r="G51" i="67"/>
  <c r="I51" i="67" s="1"/>
  <c r="E52" i="67"/>
  <c r="D52" i="67"/>
  <c r="H52" i="46"/>
  <c r="I52" i="46" s="1"/>
  <c r="E53" i="46"/>
  <c r="D53" i="46"/>
  <c r="G57" i="29"/>
  <c r="I57" i="29" s="1"/>
  <c r="E57" i="24"/>
  <c r="D57" i="24"/>
  <c r="G51" i="59"/>
  <c r="I51" i="59" s="1"/>
  <c r="H47" i="92"/>
  <c r="I47" i="92" s="1"/>
  <c r="G48" i="84"/>
  <c r="I48" i="84" s="1"/>
  <c r="I48" i="86"/>
  <c r="H46" i="93"/>
  <c r="I46" i="93" s="1"/>
  <c r="E47" i="93"/>
  <c r="D47" i="93"/>
  <c r="H49" i="80"/>
  <c r="D50" i="80"/>
  <c r="E50" i="80"/>
  <c r="B50" i="82"/>
  <c r="F50" i="82"/>
  <c r="H50" i="82" s="1"/>
  <c r="H52" i="57"/>
  <c r="I52" i="57" s="1"/>
  <c r="E48" i="25"/>
  <c r="F48" i="25" s="1"/>
  <c r="B48" i="25"/>
  <c r="I49" i="82"/>
  <c r="E48" i="94"/>
  <c r="D48" i="94"/>
  <c r="I48" i="33"/>
  <c r="F49" i="86"/>
  <c r="B49" i="86"/>
  <c r="I47" i="25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E52" i="66"/>
  <c r="D52" i="66"/>
  <c r="H51" i="61"/>
  <c r="I51" i="61" s="1"/>
  <c r="F51" i="65"/>
  <c r="G51" i="65" s="1"/>
  <c r="B51" i="65"/>
  <c r="D49" i="84"/>
  <c r="E49" i="84"/>
  <c r="D53" i="53"/>
  <c r="E53" i="53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E55" i="44"/>
  <c r="D55" i="44"/>
  <c r="F53" i="72"/>
  <c r="G53" i="72" s="1"/>
  <c r="B53" i="72"/>
  <c r="H49" i="77"/>
  <c r="I49" i="77" s="1"/>
  <c r="D52" i="61"/>
  <c r="E52" i="61"/>
  <c r="H48" i="81"/>
  <c r="I48" i="81" s="1"/>
  <c r="E49" i="81"/>
  <c r="D49" i="81"/>
  <c r="F47" i="95"/>
  <c r="B47" i="95"/>
  <c r="G57" i="27"/>
  <c r="E58" i="27"/>
  <c r="H57" i="27"/>
  <c r="D58" i="27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E56" i="22"/>
  <c r="D56" i="22"/>
  <c r="D56" i="41"/>
  <c r="E56" i="41"/>
  <c r="E50" i="79"/>
  <c r="D50" i="79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E50" i="78"/>
  <c r="D50" i="78"/>
  <c r="G51" i="63"/>
  <c r="I51" i="63" s="1"/>
  <c r="D52" i="63"/>
  <c r="E52" i="63"/>
  <c r="F58" i="69"/>
  <c r="G58" i="69" s="1"/>
  <c r="B58" i="69"/>
  <c r="F54" i="45"/>
  <c r="G54" i="45" s="1"/>
  <c r="B54" i="45"/>
  <c r="D56" i="43"/>
  <c r="E56" i="43"/>
  <c r="H54" i="73"/>
  <c r="G54" i="73"/>
  <c r="D55" i="73"/>
  <c r="E55" i="73"/>
  <c r="D56" i="17"/>
  <c r="E56" i="17"/>
  <c r="H55" i="41"/>
  <c r="F51" i="68"/>
  <c r="B51" i="68"/>
  <c r="H54" i="74"/>
  <c r="I54" i="74" s="1"/>
  <c r="D55" i="74"/>
  <c r="E55" i="74"/>
  <c r="D58" i="29"/>
  <c r="E58" i="29"/>
  <c r="B56" i="3"/>
  <c r="F56" i="3"/>
  <c r="H56" i="3" s="1"/>
  <c r="B52" i="56"/>
  <c r="F52" i="56"/>
  <c r="H52" i="56" s="1"/>
  <c r="H49" i="79"/>
  <c r="G52" i="54"/>
  <c r="I52" i="54" s="1"/>
  <c r="D53" i="54"/>
  <c r="E53" i="54"/>
  <c r="I57" i="31"/>
  <c r="B57" i="71"/>
  <c r="F57" i="71"/>
  <c r="H57" i="71" s="1"/>
  <c r="H55" i="17"/>
  <c r="B58" i="31"/>
  <c r="F58" i="31"/>
  <c r="H58" i="31" s="1"/>
  <c r="D57" i="32"/>
  <c r="E57" i="32"/>
  <c r="B48" i="83"/>
  <c r="F48" i="83"/>
  <c r="G48" i="83" s="1"/>
  <c r="B59" i="28"/>
  <c r="F59" i="28"/>
  <c r="G59" i="28" s="1"/>
  <c r="G55" i="41"/>
  <c r="D53" i="57"/>
  <c r="E53" i="57"/>
  <c r="H55" i="43"/>
  <c r="I55" i="43" s="1"/>
  <c r="G47" i="89"/>
  <c r="I47" i="89" s="1"/>
  <c r="D48" i="89"/>
  <c r="E48" i="89"/>
  <c r="I57" i="69"/>
  <c r="E50" i="77"/>
  <c r="D50" i="77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/>
  <c r="G55" i="17"/>
  <c r="D48" i="92"/>
  <c r="E48" i="92"/>
  <c r="J133" i="43"/>
  <c r="J128" i="78"/>
  <c r="J126" i="92"/>
  <c r="J135" i="31"/>
  <c r="J133" i="39"/>
  <c r="J136" i="27"/>
  <c r="J136" i="69"/>
  <c r="J130" i="64"/>
  <c r="B48" i="87"/>
  <c r="F48" i="87"/>
  <c r="G48" i="87" s="1"/>
  <c r="B55" i="20"/>
  <c r="F55" i="20"/>
  <c r="H55" i="20" s="1"/>
  <c r="D52" i="59"/>
  <c r="E52" i="59"/>
  <c r="J134" i="19"/>
  <c r="J130" i="60"/>
  <c r="J136" i="70"/>
  <c r="F51" i="62"/>
  <c r="H51" i="62" s="1"/>
  <c r="B51" i="62"/>
  <c r="B47" i="13"/>
  <c r="F47" i="13"/>
  <c r="H47" i="13" s="1"/>
  <c r="J131" i="72"/>
  <c r="J135" i="32"/>
  <c r="J132" i="74"/>
  <c r="J136" i="30"/>
  <c r="J136" i="29"/>
  <c r="J130" i="65"/>
  <c r="J131" i="53"/>
  <c r="D57" i="18"/>
  <c r="E57" i="18"/>
  <c r="F48" i="26"/>
  <c r="H48" i="26" s="1"/>
  <c r="B48" i="26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E133" i="59"/>
  <c r="G132" i="59"/>
  <c r="D133" i="59"/>
  <c r="J131" i="59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27" i="25"/>
  <c r="I127" i="25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B128" i="2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E128" i="25"/>
  <c r="F128" i="25" s="1"/>
  <c r="I49" i="79" l="1"/>
  <c r="I128" i="26"/>
  <c r="F53" i="99"/>
  <c r="D54" i="99" s="1"/>
  <c r="B53" i="99"/>
  <c r="D62" i="97"/>
  <c r="E62" i="97" s="1"/>
  <c r="B48" i="98"/>
  <c r="F48" i="98"/>
  <c r="H61" i="97"/>
  <c r="I61" i="97" s="1"/>
  <c r="J126" i="99"/>
  <c r="D129" i="26"/>
  <c r="D128" i="99"/>
  <c r="G127" i="99"/>
  <c r="E128" i="99"/>
  <c r="J127" i="26"/>
  <c r="B128" i="98"/>
  <c r="F128" i="98"/>
  <c r="H127" i="97"/>
  <c r="I127" i="97"/>
  <c r="B128" i="97"/>
  <c r="F128" i="97"/>
  <c r="H127" i="98"/>
  <c r="I127" i="98"/>
  <c r="B52" i="67"/>
  <c r="F52" i="67"/>
  <c r="G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E50" i="86"/>
  <c r="D50" i="86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D49" i="25"/>
  <c r="H48" i="25"/>
  <c r="G48" i="25"/>
  <c r="G50" i="82"/>
  <c r="I50" i="82" s="1"/>
  <c r="D51" i="82"/>
  <c r="E51" i="82"/>
  <c r="I49" i="80"/>
  <c r="B50" i="90"/>
  <c r="F50" i="90"/>
  <c r="G50" i="90" s="1"/>
  <c r="E56" i="42"/>
  <c r="D56" i="42"/>
  <c r="G54" i="55"/>
  <c r="D55" i="55"/>
  <c r="E55" i="55"/>
  <c r="F53" i="53"/>
  <c r="H53" i="53" s="1"/>
  <c r="B53" i="53"/>
  <c r="E58" i="23"/>
  <c r="F58" i="23" s="1"/>
  <c r="B58" i="23"/>
  <c r="G55" i="42"/>
  <c r="E51" i="75"/>
  <c r="D51" i="75"/>
  <c r="E55" i="58"/>
  <c r="H54" i="58"/>
  <c r="D55" i="58"/>
  <c r="G54" i="58"/>
  <c r="H49" i="85"/>
  <c r="I49" i="85" s="1"/>
  <c r="I57" i="23"/>
  <c r="B49" i="84"/>
  <c r="F49" i="84"/>
  <c r="E52" i="65"/>
  <c r="D52" i="65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H47" i="95"/>
  <c r="E48" i="95"/>
  <c r="D48" i="95"/>
  <c r="B49" i="81"/>
  <c r="F49" i="81"/>
  <c r="H49" i="81" s="1"/>
  <c r="F52" i="61"/>
  <c r="H52" i="61" s="1"/>
  <c r="B52" i="61"/>
  <c r="D54" i="72"/>
  <c r="E54" i="72"/>
  <c r="D56" i="39"/>
  <c r="E56" i="39"/>
  <c r="F56" i="22"/>
  <c r="G56" i="22" s="1"/>
  <c r="B56" i="22"/>
  <c r="F47" i="96"/>
  <c r="B47" i="96"/>
  <c r="G49" i="88"/>
  <c r="I49" i="88" s="1"/>
  <c r="E50" i="85"/>
  <c r="D50" i="85"/>
  <c r="B58" i="27"/>
  <c r="F58" i="27"/>
  <c r="G47" i="95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E52" i="68"/>
  <c r="D52" i="68"/>
  <c r="B56" i="43"/>
  <c r="F56" i="43"/>
  <c r="G56" i="43" s="1"/>
  <c r="D53" i="64"/>
  <c r="E53" i="64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E57" i="19"/>
  <c r="D57" i="19"/>
  <c r="E50" i="88"/>
  <c r="D50" i="88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E57" i="3"/>
  <c r="D57" i="3"/>
  <c r="H51" i="68"/>
  <c r="I55" i="41"/>
  <c r="E55" i="45"/>
  <c r="D55" i="45"/>
  <c r="H58" i="69"/>
  <c r="I58" i="69" s="1"/>
  <c r="F52" i="63"/>
  <c r="G52" i="63" s="1"/>
  <c r="B52" i="63"/>
  <c r="D58" i="30"/>
  <c r="E58" i="30" s="1"/>
  <c r="H52" i="64"/>
  <c r="J133" i="45"/>
  <c r="J127" i="89"/>
  <c r="J127" i="93"/>
  <c r="J127" i="91"/>
  <c r="J128" i="81"/>
  <c r="J128" i="26"/>
  <c r="D48" i="13"/>
  <c r="E48" i="13" s="1"/>
  <c r="D50" i="33"/>
  <c r="F57" i="18"/>
  <c r="G57" i="18" s="1"/>
  <c r="B57" i="18"/>
  <c r="D52" i="62"/>
  <c r="E52" i="62"/>
  <c r="D56" i="20"/>
  <c r="E56" i="20"/>
  <c r="E49" i="87"/>
  <c r="D49" i="87"/>
  <c r="H49" i="33"/>
  <c r="D49" i="26"/>
  <c r="E49" i="26" s="1"/>
  <c r="G51" i="62"/>
  <c r="I51" i="62" s="1"/>
  <c r="B52" i="59"/>
  <c r="F52" i="59"/>
  <c r="H52" i="59" s="1"/>
  <c r="J134" i="41"/>
  <c r="J134" i="73"/>
  <c r="G49" i="33"/>
  <c r="G48" i="26"/>
  <c r="I48" i="26" s="1"/>
  <c r="G47" i="13"/>
  <c r="I47" i="13" s="1"/>
  <c r="G55" i="20"/>
  <c r="I55" i="20" s="1"/>
  <c r="H48" i="87"/>
  <c r="I48" i="87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27" i="25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G128" i="25"/>
  <c r="D129" i="25"/>
  <c r="E129" i="25" s="1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G53" i="99" l="1"/>
  <c r="H53" i="99"/>
  <c r="I53" i="99" s="1"/>
  <c r="H52" i="67"/>
  <c r="I52" i="67" s="1"/>
  <c r="D49" i="98"/>
  <c r="E49" i="98"/>
  <c r="H48" i="98"/>
  <c r="F62" i="97"/>
  <c r="H62" i="97" s="1"/>
  <c r="G48" i="98"/>
  <c r="B62" i="97"/>
  <c r="E54" i="99"/>
  <c r="F54" i="99" s="1"/>
  <c r="D55" i="99" s="1"/>
  <c r="B54" i="99"/>
  <c r="G48" i="94"/>
  <c r="I48" i="94" s="1"/>
  <c r="B129" i="26"/>
  <c r="E129" i="26"/>
  <c r="F129" i="26" s="1"/>
  <c r="H127" i="99"/>
  <c r="I127" i="99"/>
  <c r="F128" i="99"/>
  <c r="B128" i="99"/>
  <c r="J127" i="98"/>
  <c r="J127" i="97"/>
  <c r="I55" i="42"/>
  <c r="G128" i="97"/>
  <c r="D129" i="97"/>
  <c r="E129" i="97"/>
  <c r="G128" i="98"/>
  <c r="D129" i="98"/>
  <c r="E129" i="98"/>
  <c r="I49" i="86"/>
  <c r="E53" i="67"/>
  <c r="D53" i="67"/>
  <c r="G52" i="59"/>
  <c r="I52" i="59" s="1"/>
  <c r="I54" i="55"/>
  <c r="H53" i="46"/>
  <c r="I53" i="46" s="1"/>
  <c r="D54" i="46"/>
  <c r="E54" i="46"/>
  <c r="G57" i="24"/>
  <c r="I57" i="24" s="1"/>
  <c r="E58" i="24"/>
  <c r="D58" i="24"/>
  <c r="D48" i="93"/>
  <c r="E48" i="93"/>
  <c r="G49" i="81"/>
  <c r="I49" i="81" s="1"/>
  <c r="I48" i="25"/>
  <c r="E49" i="94"/>
  <c r="D49" i="94"/>
  <c r="G47" i="93"/>
  <c r="I47" i="93" s="1"/>
  <c r="H50" i="80"/>
  <c r="I50" i="80" s="1"/>
  <c r="D51" i="80"/>
  <c r="E51" i="80"/>
  <c r="B50" i="86"/>
  <c r="F50" i="86"/>
  <c r="B51" i="82"/>
  <c r="F51" i="82"/>
  <c r="H51" i="82" s="1"/>
  <c r="E49" i="25"/>
  <c r="F49" i="25" s="1"/>
  <c r="B49" i="25"/>
  <c r="H50" i="77"/>
  <c r="G49" i="84"/>
  <c r="E50" i="84"/>
  <c r="D50" i="84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E50" i="91"/>
  <c r="G49" i="91"/>
  <c r="H49" i="91"/>
  <c r="D50" i="91"/>
  <c r="I54" i="58"/>
  <c r="H50" i="90"/>
  <c r="I50" i="90" s="1"/>
  <c r="D51" i="90"/>
  <c r="E51" i="90"/>
  <c r="H52" i="63"/>
  <c r="I52" i="63" s="1"/>
  <c r="H52" i="66"/>
  <c r="I52" i="66" s="1"/>
  <c r="D53" i="66"/>
  <c r="E53" i="66"/>
  <c r="H49" i="84"/>
  <c r="G53" i="53"/>
  <c r="I53" i="53" s="1"/>
  <c r="D54" i="53"/>
  <c r="E54" i="53"/>
  <c r="B56" i="42"/>
  <c r="F56" i="42"/>
  <c r="G56" i="42" s="1"/>
  <c r="H47" i="96"/>
  <c r="E48" i="96"/>
  <c r="D48" i="96"/>
  <c r="F48" i="95"/>
  <c r="H48" i="95" s="1"/>
  <c r="B48" i="95"/>
  <c r="H56" i="21"/>
  <c r="I56" i="21" s="1"/>
  <c r="H57" i="32"/>
  <c r="I57" i="32" s="1"/>
  <c r="B50" i="85"/>
  <c r="F50" i="85"/>
  <c r="G50" i="76"/>
  <c r="I50" i="76" s="1"/>
  <c r="D51" i="76"/>
  <c r="E51" i="76"/>
  <c r="G58" i="27"/>
  <c r="D59" i="27"/>
  <c r="E59" i="27"/>
  <c r="H58" i="27"/>
  <c r="G47" i="96"/>
  <c r="D50" i="81"/>
  <c r="E50" i="81"/>
  <c r="I47" i="95"/>
  <c r="I50" i="77"/>
  <c r="B54" i="72"/>
  <c r="F54" i="72"/>
  <c r="G54" i="72" s="1"/>
  <c r="G58" i="70"/>
  <c r="I58" i="70" s="1"/>
  <c r="G53" i="57"/>
  <c r="G55" i="44"/>
  <c r="I55" i="44" s="1"/>
  <c r="D56" i="44"/>
  <c r="E56" i="44"/>
  <c r="H56" i="22"/>
  <c r="I56" i="22" s="1"/>
  <c r="D57" i="22"/>
  <c r="E57" i="22"/>
  <c r="B56" i="39"/>
  <c r="F56" i="39"/>
  <c r="G56" i="39" s="1"/>
  <c r="G52" i="61"/>
  <c r="I52" i="61" s="1"/>
  <c r="E53" i="61"/>
  <c r="D53" i="61"/>
  <c r="I53" i="57"/>
  <c r="B57" i="3"/>
  <c r="F57" i="3"/>
  <c r="G57" i="3" s="1"/>
  <c r="G53" i="54"/>
  <c r="E54" i="54"/>
  <c r="D54" i="54"/>
  <c r="B50" i="88"/>
  <c r="F50" i="88"/>
  <c r="G50" i="88" s="1"/>
  <c r="D59" i="29"/>
  <c r="E59" i="29" s="1"/>
  <c r="G55" i="73"/>
  <c r="E56" i="73"/>
  <c r="D56" i="73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E53" i="63"/>
  <c r="D53" i="63"/>
  <c r="B59" i="69"/>
  <c r="F59" i="69"/>
  <c r="G59" i="69" s="1"/>
  <c r="E51" i="77"/>
  <c r="D51" i="77"/>
  <c r="F57" i="19"/>
  <c r="H57" i="19" s="1"/>
  <c r="B57" i="19"/>
  <c r="E51" i="78"/>
  <c r="D51" i="78"/>
  <c r="H58" i="29"/>
  <c r="F53" i="56"/>
  <c r="H53" i="56" s="1"/>
  <c r="B53" i="56"/>
  <c r="E57" i="21"/>
  <c r="D57" i="21"/>
  <c r="H56" i="17"/>
  <c r="D58" i="32"/>
  <c r="E58" i="32" s="1"/>
  <c r="D56" i="74"/>
  <c r="E56" i="74"/>
  <c r="E49" i="89"/>
  <c r="D49" i="89"/>
  <c r="F60" i="28"/>
  <c r="D61" i="28" s="1"/>
  <c r="B60" i="28"/>
  <c r="D51" i="79"/>
  <c r="E51" i="79"/>
  <c r="F49" i="83"/>
  <c r="H49" i="83" s="1"/>
  <c r="B49" i="83"/>
  <c r="I52" i="64"/>
  <c r="I51" i="68"/>
  <c r="H53" i="54"/>
  <c r="D59" i="70"/>
  <c r="E59" i="70" s="1"/>
  <c r="E54" i="57"/>
  <c r="D54" i="57"/>
  <c r="D57" i="41"/>
  <c r="E57" i="41"/>
  <c r="G56" i="17"/>
  <c r="F58" i="71"/>
  <c r="D59" i="71" s="1"/>
  <c r="B58" i="71"/>
  <c r="H52" i="60"/>
  <c r="I52" i="60" s="1"/>
  <c r="D53" i="60"/>
  <c r="E53" i="60"/>
  <c r="H56" i="43"/>
  <c r="I56" i="43" s="1"/>
  <c r="E57" i="43"/>
  <c r="D57" i="43"/>
  <c r="H55" i="74"/>
  <c r="I55" i="74" s="1"/>
  <c r="H48" i="89"/>
  <c r="I48" i="89" s="1"/>
  <c r="G48" i="92"/>
  <c r="I48" i="92" s="1"/>
  <c r="H55" i="73"/>
  <c r="J128" i="85"/>
  <c r="J127" i="84"/>
  <c r="J137" i="69"/>
  <c r="B50" i="33"/>
  <c r="J137" i="29"/>
  <c r="J134" i="43"/>
  <c r="J127" i="92"/>
  <c r="J129" i="78"/>
  <c r="J133" i="74"/>
  <c r="E53" i="59"/>
  <c r="D53" i="59"/>
  <c r="J130" i="66"/>
  <c r="J129" i="79"/>
  <c r="J132" i="53"/>
  <c r="J135" i="19"/>
  <c r="B49" i="26"/>
  <c r="F49" i="26"/>
  <c r="H49" i="26" s="1"/>
  <c r="B52" i="62"/>
  <c r="F52" i="62"/>
  <c r="H52" i="62" s="1"/>
  <c r="F48" i="13"/>
  <c r="H48" i="13" s="1"/>
  <c r="B48" i="13"/>
  <c r="J132" i="59"/>
  <c r="J137" i="23"/>
  <c r="J134" i="39"/>
  <c r="J127" i="88"/>
  <c r="J131" i="60"/>
  <c r="J136" i="31"/>
  <c r="I49" i="33"/>
  <c r="B49" i="87"/>
  <c r="F49" i="87"/>
  <c r="G49" i="87" s="1"/>
  <c r="B56" i="20"/>
  <c r="F56" i="20"/>
  <c r="H56" i="20" s="1"/>
  <c r="E58" i="18"/>
  <c r="D58" i="18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G133" i="59"/>
  <c r="E134" i="59"/>
  <c r="D134" i="59"/>
  <c r="F135" i="56"/>
  <c r="B135" i="5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9" i="25"/>
  <c r="B129" i="25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H128" i="25"/>
  <c r="I128" i="25"/>
  <c r="G48" i="13" l="1"/>
  <c r="G54" i="99"/>
  <c r="I48" i="98"/>
  <c r="I49" i="91"/>
  <c r="D63" i="97"/>
  <c r="E63" i="97" s="1"/>
  <c r="G62" i="97"/>
  <c r="I62" i="97" s="1"/>
  <c r="E55" i="99"/>
  <c r="F55" i="99" s="1"/>
  <c r="D56" i="99" s="1"/>
  <c r="B55" i="99"/>
  <c r="H54" i="99"/>
  <c r="I54" i="99" s="1"/>
  <c r="B49" i="98"/>
  <c r="F49" i="98"/>
  <c r="H49" i="98" s="1"/>
  <c r="I53" i="54"/>
  <c r="I49" i="84"/>
  <c r="J127" i="99"/>
  <c r="G53" i="56"/>
  <c r="I53" i="56" s="1"/>
  <c r="D130" i="26"/>
  <c r="G129" i="26"/>
  <c r="D129" i="99"/>
  <c r="G128" i="99"/>
  <c r="E129" i="99"/>
  <c r="H58" i="71"/>
  <c r="H128" i="98"/>
  <c r="I128" i="98"/>
  <c r="F129" i="97"/>
  <c r="B129" i="97"/>
  <c r="B129" i="98"/>
  <c r="F129" i="98"/>
  <c r="I128" i="97"/>
  <c r="H128" i="97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E52" i="82"/>
  <c r="D52" i="82"/>
  <c r="B49" i="94"/>
  <c r="F49" i="94"/>
  <c r="H49" i="94" s="1"/>
  <c r="H49" i="25"/>
  <c r="G49" i="25"/>
  <c r="D50" i="25"/>
  <c r="F51" i="80"/>
  <c r="G51" i="80" s="1"/>
  <c r="B51" i="80"/>
  <c r="B48" i="93"/>
  <c r="F48" i="93"/>
  <c r="H48" i="93" s="1"/>
  <c r="I47" i="96"/>
  <c r="E51" i="86"/>
  <c r="G50" i="86"/>
  <c r="D51" i="86"/>
  <c r="H50" i="86"/>
  <c r="G58" i="71"/>
  <c r="I58" i="71" s="1"/>
  <c r="H58" i="30"/>
  <c r="I58" i="30" s="1"/>
  <c r="H56" i="39"/>
  <c r="I56" i="39" s="1"/>
  <c r="F50" i="91"/>
  <c r="B50" i="91"/>
  <c r="I58" i="23"/>
  <c r="G52" i="65"/>
  <c r="I52" i="65" s="1"/>
  <c r="E53" i="65"/>
  <c r="D53" i="65"/>
  <c r="D52" i="75"/>
  <c r="E52" i="75"/>
  <c r="D57" i="42"/>
  <c r="E57" i="42"/>
  <c r="B54" i="53"/>
  <c r="F54" i="53"/>
  <c r="H54" i="53" s="1"/>
  <c r="B53" i="66"/>
  <c r="F53" i="66"/>
  <c r="B51" i="90"/>
  <c r="F51" i="90"/>
  <c r="G51" i="90" s="1"/>
  <c r="H55" i="55"/>
  <c r="I55" i="55" s="1"/>
  <c r="E56" i="55"/>
  <c r="D56" i="55"/>
  <c r="G48" i="95"/>
  <c r="I48" i="95" s="1"/>
  <c r="F50" i="84"/>
  <c r="B50" i="84"/>
  <c r="H56" i="42"/>
  <c r="I56" i="42" s="1"/>
  <c r="E59" i="23"/>
  <c r="F59" i="23" s="1"/>
  <c r="B59" i="23"/>
  <c r="E56" i="58"/>
  <c r="D56" i="58"/>
  <c r="H51" i="75"/>
  <c r="I51" i="75" s="1"/>
  <c r="G50" i="85"/>
  <c r="D51" i="85"/>
  <c r="E51" i="85"/>
  <c r="B48" i="96"/>
  <c r="F48" i="96"/>
  <c r="H48" i="96" s="1"/>
  <c r="G49" i="83"/>
  <c r="I49" i="83" s="1"/>
  <c r="B56" i="44"/>
  <c r="F56" i="44"/>
  <c r="H56" i="44" s="1"/>
  <c r="E55" i="72"/>
  <c r="D55" i="72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D49" i="95"/>
  <c r="E49" i="95"/>
  <c r="H60" i="28"/>
  <c r="D57" i="39"/>
  <c r="E57" i="39"/>
  <c r="F50" i="81"/>
  <c r="G50" i="81" s="1"/>
  <c r="B50" i="81"/>
  <c r="I48" i="13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/>
  <c r="B49" i="92"/>
  <c r="F49" i="92"/>
  <c r="F57" i="17"/>
  <c r="H57" i="17" s="1"/>
  <c r="C66" i="17"/>
  <c r="B57" i="17"/>
  <c r="H50" i="88"/>
  <c r="I50" i="88" s="1"/>
  <c r="E51" i="88"/>
  <c r="D51" i="88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J135" i="73"/>
  <c r="J129" i="80"/>
  <c r="J128" i="93"/>
  <c r="J129" i="83"/>
  <c r="J134" i="45"/>
  <c r="J134" i="56"/>
  <c r="D51" i="33"/>
  <c r="E51" i="33" s="1"/>
  <c r="G50" i="33"/>
  <c r="H50" i="33"/>
  <c r="J136" i="22"/>
  <c r="B58" i="18"/>
  <c r="F58" i="18"/>
  <c r="G56" i="20"/>
  <c r="I56" i="20" s="1"/>
  <c r="D49" i="13"/>
  <c r="E49" i="13" s="1"/>
  <c r="D53" i="62"/>
  <c r="E53" i="62"/>
  <c r="D50" i="87"/>
  <c r="E50" i="87"/>
  <c r="D50" i="26"/>
  <c r="E50" i="26" s="1"/>
  <c r="F53" i="59"/>
  <c r="G53" i="59" s="1"/>
  <c r="B53" i="59"/>
  <c r="E57" i="20"/>
  <c r="D57" i="20"/>
  <c r="J128" i="91"/>
  <c r="J135" i="41"/>
  <c r="H49" i="87"/>
  <c r="I49" i="87" s="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J128" i="25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D130" i="25"/>
  <c r="E130" i="25" s="1"/>
  <c r="G129" i="25"/>
  <c r="F138" i="17"/>
  <c r="B138" i="17"/>
  <c r="D129" i="13"/>
  <c r="E129" i="13" s="1"/>
  <c r="G128" i="13"/>
  <c r="B140" i="28"/>
  <c r="F140" i="28"/>
  <c r="I59" i="31" l="1"/>
  <c r="G49" i="98"/>
  <c r="I49" i="98" s="1"/>
  <c r="E56" i="99"/>
  <c r="F56" i="99" s="1"/>
  <c r="D57" i="99" s="1"/>
  <c r="B56" i="99"/>
  <c r="B63" i="97"/>
  <c r="F63" i="97"/>
  <c r="D64" i="97" s="1"/>
  <c r="H55" i="99"/>
  <c r="D50" i="98"/>
  <c r="E50" i="98"/>
  <c r="G55" i="99"/>
  <c r="G49" i="94"/>
  <c r="G54" i="46"/>
  <c r="I54" i="46" s="1"/>
  <c r="I129" i="26"/>
  <c r="H129" i="26"/>
  <c r="E130" i="26"/>
  <c r="F130" i="26" s="1"/>
  <c r="B130" i="26"/>
  <c r="H128" i="99"/>
  <c r="I128" i="99"/>
  <c r="F129" i="99"/>
  <c r="B129" i="99"/>
  <c r="J128" i="98"/>
  <c r="I60" i="28"/>
  <c r="I49" i="25"/>
  <c r="I50" i="85"/>
  <c r="H57" i="21"/>
  <c r="I57" i="21" s="1"/>
  <c r="J128" i="97"/>
  <c r="G129" i="97"/>
  <c r="D130" i="97"/>
  <c r="E130" i="97"/>
  <c r="D130" i="98"/>
  <c r="G129" i="98"/>
  <c r="E130" i="98"/>
  <c r="H51" i="80"/>
  <c r="I51" i="80" s="1"/>
  <c r="H51" i="76"/>
  <c r="I51" i="76" s="1"/>
  <c r="H53" i="67"/>
  <c r="I53" i="67" s="1"/>
  <c r="D54" i="67"/>
  <c r="E54" i="67"/>
  <c r="D55" i="46"/>
  <c r="E55" i="46"/>
  <c r="H58" i="24"/>
  <c r="I58" i="24" s="1"/>
  <c r="D59" i="24"/>
  <c r="E50" i="25"/>
  <c r="F50" i="25" s="1"/>
  <c r="B50" i="25"/>
  <c r="F52" i="82"/>
  <c r="B52" i="82"/>
  <c r="D49" i="93"/>
  <c r="E49" i="93"/>
  <c r="I49" i="94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F56" i="58"/>
  <c r="B56" i="58"/>
  <c r="B56" i="55"/>
  <c r="F56" i="55"/>
  <c r="H56" i="55" s="1"/>
  <c r="G53" i="66"/>
  <c r="D54" i="66"/>
  <c r="E54" i="66"/>
  <c r="B52" i="75"/>
  <c r="F52" i="75"/>
  <c r="G52" i="75" s="1"/>
  <c r="H50" i="84"/>
  <c r="D51" i="84"/>
  <c r="E51" i="84"/>
  <c r="D52" i="90"/>
  <c r="E52" i="90"/>
  <c r="F53" i="65"/>
  <c r="B53" i="65"/>
  <c r="B57" i="42"/>
  <c r="F57" i="42"/>
  <c r="G50" i="91"/>
  <c r="D51" i="91"/>
  <c r="E51" i="91"/>
  <c r="H50" i="91"/>
  <c r="G50" i="84"/>
  <c r="H51" i="90"/>
  <c r="I51" i="90" s="1"/>
  <c r="H53" i="66"/>
  <c r="I53" i="66" s="1"/>
  <c r="G54" i="53"/>
  <c r="I54" i="53" s="1"/>
  <c r="D55" i="53"/>
  <c r="E55" i="53"/>
  <c r="D58" i="22"/>
  <c r="D54" i="61"/>
  <c r="E54" i="61"/>
  <c r="H59" i="29"/>
  <c r="F49" i="95"/>
  <c r="B49" i="95"/>
  <c r="H57" i="22"/>
  <c r="G53" i="61"/>
  <c r="F55" i="72"/>
  <c r="G55" i="72" s="1"/>
  <c r="B55" i="72"/>
  <c r="D57" i="44"/>
  <c r="E57" i="44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E51" i="81"/>
  <c r="D51" i="81"/>
  <c r="D60" i="27"/>
  <c r="E60" i="27" s="1"/>
  <c r="G59" i="27"/>
  <c r="I59" i="27" s="1"/>
  <c r="H53" i="61"/>
  <c r="D52" i="76"/>
  <c r="E52" i="76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/>
  <c r="D50" i="92"/>
  <c r="E50" i="92"/>
  <c r="D54" i="60"/>
  <c r="E54" i="60"/>
  <c r="G51" i="78"/>
  <c r="D52" i="78"/>
  <c r="E52" i="78"/>
  <c r="G58" i="32"/>
  <c r="D59" i="32"/>
  <c r="E59" i="32" s="1"/>
  <c r="F59" i="32" s="1"/>
  <c r="D60" i="32" s="1"/>
  <c r="D52" i="77"/>
  <c r="E52" i="77"/>
  <c r="F54" i="56"/>
  <c r="G54" i="56" s="1"/>
  <c r="B54" i="56"/>
  <c r="H56" i="74"/>
  <c r="E57" i="74"/>
  <c r="D57" i="74"/>
  <c r="H51" i="79"/>
  <c r="D52" i="79"/>
  <c r="E52" i="79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E58" i="21"/>
  <c r="D58" i="21"/>
  <c r="G57" i="41"/>
  <c r="I57" i="41" s="1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B57" i="20"/>
  <c r="F57" i="20"/>
  <c r="G57" i="20" s="1"/>
  <c r="B53" i="62"/>
  <c r="F53" i="62"/>
  <c r="H53" i="62" s="1"/>
  <c r="D59" i="18"/>
  <c r="E59" i="18" s="1"/>
  <c r="J128" i="96"/>
  <c r="J129" i="95"/>
  <c r="J134" i="57"/>
  <c r="D54" i="59"/>
  <c r="E54" i="59"/>
  <c r="B50" i="26"/>
  <c r="F50" i="26"/>
  <c r="G50" i="26" s="1"/>
  <c r="J137" i="17"/>
  <c r="F50" i="87"/>
  <c r="G50" i="87" s="1"/>
  <c r="B50" i="87"/>
  <c r="H58" i="18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G58" i="18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E140" i="30" s="1"/>
  <c r="G139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J136" i="3"/>
  <c r="E139" i="18"/>
  <c r="D139" i="18"/>
  <c r="G138" i="18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9" i="25"/>
  <c r="H129" i="25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B130" i="25"/>
  <c r="F130" i="25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I59" i="29" l="1"/>
  <c r="H54" i="56"/>
  <c r="J128" i="99"/>
  <c r="G63" i="97"/>
  <c r="G56" i="99"/>
  <c r="I55" i="99"/>
  <c r="H56" i="99"/>
  <c r="I51" i="78"/>
  <c r="B50" i="98"/>
  <c r="F50" i="98"/>
  <c r="G50" i="98" s="1"/>
  <c r="E64" i="97"/>
  <c r="F64" i="97" s="1"/>
  <c r="B64" i="97"/>
  <c r="E57" i="99"/>
  <c r="F57" i="99" s="1"/>
  <c r="D58" i="99" s="1"/>
  <c r="B57" i="99"/>
  <c r="H63" i="97"/>
  <c r="I50" i="91"/>
  <c r="G130" i="26"/>
  <c r="D131" i="26"/>
  <c r="J129" i="26"/>
  <c r="G129" i="99"/>
  <c r="E130" i="99"/>
  <c r="D130" i="99"/>
  <c r="I56" i="74"/>
  <c r="I50" i="84"/>
  <c r="I59" i="23"/>
  <c r="G58" i="19"/>
  <c r="B130" i="97"/>
  <c r="F130" i="97"/>
  <c r="H129" i="98"/>
  <c r="I129" i="98"/>
  <c r="H129" i="97"/>
  <c r="I129" i="97"/>
  <c r="F130" i="98"/>
  <c r="B130" i="98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G50" i="25"/>
  <c r="H50" i="25"/>
  <c r="D51" i="25"/>
  <c r="B51" i="25" s="1"/>
  <c r="I57" i="22"/>
  <c r="E53" i="82"/>
  <c r="D53" i="82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E52" i="86"/>
  <c r="D52" i="86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E54" i="65"/>
  <c r="D54" i="65"/>
  <c r="B51" i="84"/>
  <c r="F51" i="84"/>
  <c r="G51" i="84" s="1"/>
  <c r="D53" i="75"/>
  <c r="E53" i="75"/>
  <c r="H57" i="42"/>
  <c r="H56" i="58"/>
  <c r="D57" i="58"/>
  <c r="E57" i="58"/>
  <c r="G56" i="58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/>
  <c r="F52" i="76"/>
  <c r="G52" i="76" s="1"/>
  <c r="B52" i="76"/>
  <c r="D50" i="95"/>
  <c r="E50" i="95"/>
  <c r="I51" i="79"/>
  <c r="B60" i="27"/>
  <c r="F60" i="27"/>
  <c r="H51" i="85"/>
  <c r="D52" i="85"/>
  <c r="E52" i="85"/>
  <c r="H57" i="39"/>
  <c r="I57" i="39" s="1"/>
  <c r="B57" i="44"/>
  <c r="F57" i="44"/>
  <c r="G57" i="44" s="1"/>
  <c r="D56" i="72"/>
  <c r="E56" i="72"/>
  <c r="G49" i="95"/>
  <c r="F54" i="61"/>
  <c r="H54" i="61" s="1"/>
  <c r="B54" i="61"/>
  <c r="I54" i="56"/>
  <c r="B51" i="81"/>
  <c r="F51" i="81"/>
  <c r="G51" i="81" s="1"/>
  <c r="B49" i="96"/>
  <c r="F49" i="96"/>
  <c r="G49" i="96" s="1"/>
  <c r="H49" i="95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/>
  <c r="E59" i="17"/>
  <c r="F59" i="17" s="1"/>
  <c r="B59" i="17"/>
  <c r="E60" i="30"/>
  <c r="F60" i="30" s="1"/>
  <c r="B60" i="30"/>
  <c r="D59" i="19"/>
  <c r="E59" i="19" s="1"/>
  <c r="H56" i="45"/>
  <c r="I56" i="45" s="1"/>
  <c r="E57" i="45"/>
  <c r="D57" i="45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E55" i="56"/>
  <c r="D55" i="56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I58" i="19"/>
  <c r="G53" i="68"/>
  <c r="G50" i="83"/>
  <c r="D55" i="64"/>
  <c r="E55" i="64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J136" i="41"/>
  <c r="J137" i="21"/>
  <c r="J131" i="75"/>
  <c r="J136" i="73"/>
  <c r="J131" i="77"/>
  <c r="D50" i="13"/>
  <c r="G51" i="33"/>
  <c r="I51" i="33" s="1"/>
  <c r="I58" i="18"/>
  <c r="D51" i="87"/>
  <c r="E51" i="87"/>
  <c r="H50" i="26"/>
  <c r="I50" i="26" s="1"/>
  <c r="D58" i="20"/>
  <c r="E58" i="20"/>
  <c r="F54" i="59"/>
  <c r="H54" i="59" s="1"/>
  <c r="B54" i="59"/>
  <c r="J130" i="81"/>
  <c r="J155" i="81" s="1"/>
  <c r="H49" i="13"/>
  <c r="I49" i="13" s="1"/>
  <c r="E54" i="62"/>
  <c r="D54" i="62"/>
  <c r="D52" i="33"/>
  <c r="E52" i="33" s="1"/>
  <c r="D51" i="26"/>
  <c r="E51" i="26" s="1"/>
  <c r="B59" i="18"/>
  <c r="F59" i="18"/>
  <c r="H59" i="18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J129" i="25"/>
  <c r="H138" i="18"/>
  <c r="I138" i="18"/>
  <c r="F135" i="59"/>
  <c r="B135" i="59"/>
  <c r="D137" i="56"/>
  <c r="E137" i="56"/>
  <c r="G136" i="56"/>
  <c r="J131" i="76"/>
  <c r="B139" i="18"/>
  <c r="F139" i="18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D131" i="25"/>
  <c r="E131" i="25" s="1"/>
  <c r="G130" i="25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J129" i="98" l="1"/>
  <c r="I63" i="97"/>
  <c r="I56" i="99"/>
  <c r="D65" i="97"/>
  <c r="G64" i="97"/>
  <c r="H64" i="97"/>
  <c r="E58" i="99"/>
  <c r="F58" i="99" s="1"/>
  <c r="B58" i="99"/>
  <c r="H57" i="99"/>
  <c r="D51" i="98"/>
  <c r="E51" i="98"/>
  <c r="G57" i="99"/>
  <c r="H49" i="93"/>
  <c r="H50" i="98"/>
  <c r="I50" i="98" s="1"/>
  <c r="I50" i="25"/>
  <c r="H61" i="69"/>
  <c r="I61" i="69" s="1"/>
  <c r="H55" i="53"/>
  <c r="I55" i="53" s="1"/>
  <c r="B131" i="26"/>
  <c r="E131" i="26"/>
  <c r="F131" i="26" s="1"/>
  <c r="H130" i="26"/>
  <c r="I130" i="26"/>
  <c r="B130" i="99"/>
  <c r="F130" i="99"/>
  <c r="H129" i="99"/>
  <c r="I129" i="99"/>
  <c r="I53" i="65"/>
  <c r="D131" i="98"/>
  <c r="G130" i="98"/>
  <c r="E131" i="98"/>
  <c r="J129" i="97"/>
  <c r="G130" i="97"/>
  <c r="D131" i="97"/>
  <c r="E131" i="97"/>
  <c r="H51" i="84"/>
  <c r="I51" i="84" s="1"/>
  <c r="I51" i="86"/>
  <c r="G54" i="67"/>
  <c r="I54" i="67" s="1"/>
  <c r="E55" i="67"/>
  <c r="D55" i="67"/>
  <c r="H55" i="46"/>
  <c r="I55" i="46" s="1"/>
  <c r="E56" i="46"/>
  <c r="D56" i="46"/>
  <c r="H57" i="44"/>
  <c r="I57" i="44" s="1"/>
  <c r="I59" i="30"/>
  <c r="H59" i="24"/>
  <c r="I59" i="24" s="1"/>
  <c r="D60" i="24"/>
  <c r="I56" i="58"/>
  <c r="B52" i="86"/>
  <c r="F52" i="86"/>
  <c r="I49" i="93"/>
  <c r="I52" i="82"/>
  <c r="E51" i="25"/>
  <c r="F51" i="25" s="1"/>
  <c r="I57" i="42"/>
  <c r="D53" i="80"/>
  <c r="E53" i="80"/>
  <c r="B53" i="82"/>
  <c r="F53" i="82"/>
  <c r="G53" i="82" s="1"/>
  <c r="I60" i="29"/>
  <c r="D50" i="93"/>
  <c r="E50" i="93"/>
  <c r="G50" i="94"/>
  <c r="I50" i="94" s="1"/>
  <c r="E51" i="94"/>
  <c r="D51" i="94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/>
  <c r="F58" i="42"/>
  <c r="G58" i="42" s="1"/>
  <c r="B58" i="42"/>
  <c r="H58" i="21"/>
  <c r="I58" i="21" s="1"/>
  <c r="G54" i="61"/>
  <c r="I54" i="61" s="1"/>
  <c r="B53" i="75"/>
  <c r="F53" i="75"/>
  <c r="E56" i="53"/>
  <c r="D56" i="53"/>
  <c r="G51" i="91"/>
  <c r="I51" i="91" s="1"/>
  <c r="D52" i="91"/>
  <c r="E52" i="91"/>
  <c r="F54" i="65"/>
  <c r="G54" i="65" s="1"/>
  <c r="B54" i="65"/>
  <c r="H54" i="66"/>
  <c r="I54" i="66" s="1"/>
  <c r="D55" i="66"/>
  <c r="E55" i="66"/>
  <c r="H58" i="22"/>
  <c r="D59" i="22"/>
  <c r="G58" i="22"/>
  <c r="I49" i="95"/>
  <c r="B58" i="39"/>
  <c r="F58" i="39"/>
  <c r="H58" i="39" s="1"/>
  <c r="H51" i="81"/>
  <c r="I51" i="81" s="1"/>
  <c r="E52" i="81"/>
  <c r="D52" i="81"/>
  <c r="E58" i="44"/>
  <c r="D58" i="44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F50" i="95"/>
  <c r="G50" i="95" s="1"/>
  <c r="D55" i="61"/>
  <c r="E55" i="61"/>
  <c r="B52" i="85"/>
  <c r="F52" i="85"/>
  <c r="H52" i="85" s="1"/>
  <c r="H52" i="76"/>
  <c r="I52" i="76" s="1"/>
  <c r="D53" i="76"/>
  <c r="E53" i="76"/>
  <c r="I58" i="17"/>
  <c r="D60" i="3"/>
  <c r="G59" i="3"/>
  <c r="H59" i="3"/>
  <c r="D60" i="17"/>
  <c r="G59" i="17"/>
  <c r="H59" i="17"/>
  <c r="H60" i="30"/>
  <c r="D61" i="30"/>
  <c r="G60" i="30"/>
  <c r="H50" i="92"/>
  <c r="E51" i="92"/>
  <c r="D51" i="92"/>
  <c r="D58" i="73"/>
  <c r="E58" i="73" s="1"/>
  <c r="H57" i="73"/>
  <c r="G57" i="73"/>
  <c r="B60" i="34"/>
  <c r="G62" i="28"/>
  <c r="G50" i="92"/>
  <c r="H52" i="77"/>
  <c r="I52" i="77" s="1"/>
  <c r="E53" i="77"/>
  <c r="D53" i="77"/>
  <c r="E58" i="74"/>
  <c r="D58" i="74"/>
  <c r="D59" i="21"/>
  <c r="E59" i="21"/>
  <c r="I58" i="3"/>
  <c r="D62" i="69"/>
  <c r="E62" i="69" s="1"/>
  <c r="F62" i="69" s="1"/>
  <c r="I50" i="83"/>
  <c r="E56" i="54"/>
  <c r="D56" i="54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E51" i="89"/>
  <c r="D51" i="89"/>
  <c r="G52" i="78"/>
  <c r="I52" i="78" s="1"/>
  <c r="D53" i="78"/>
  <c r="E53" i="78"/>
  <c r="G58" i="43"/>
  <c r="B54" i="68"/>
  <c r="F54" i="68"/>
  <c r="G54" i="68" s="1"/>
  <c r="H55" i="54"/>
  <c r="I55" i="54" s="1"/>
  <c r="B59" i="19"/>
  <c r="F59" i="19"/>
  <c r="H59" i="19" s="1"/>
  <c r="E56" i="57"/>
  <c r="D56" i="57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/>
  <c r="H52" i="79"/>
  <c r="I52" i="79" s="1"/>
  <c r="D53" i="79"/>
  <c r="E53" i="79"/>
  <c r="D55" i="63"/>
  <c r="E55" i="63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 s="1"/>
  <c r="B58" i="20"/>
  <c r="F58" i="20"/>
  <c r="G58" i="20" s="1"/>
  <c r="B50" i="13"/>
  <c r="J130" i="82"/>
  <c r="J155" i="82" s="1"/>
  <c r="D60" i="18"/>
  <c r="E60" i="18" s="1"/>
  <c r="B51" i="87"/>
  <c r="F51" i="87"/>
  <c r="G51" i="87" s="1"/>
  <c r="J135" i="74"/>
  <c r="J133" i="61"/>
  <c r="J139" i="27"/>
  <c r="J133" i="63"/>
  <c r="G59" i="18"/>
  <c r="I59" i="18" s="1"/>
  <c r="B52" i="33"/>
  <c r="F52" i="33"/>
  <c r="H52" i="33" s="1"/>
  <c r="F54" i="62"/>
  <c r="G54" i="62" s="1"/>
  <c r="B54" i="62"/>
  <c r="E55" i="59"/>
  <c r="D55" i="59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D140" i="32"/>
  <c r="E140" i="32" s="1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G130" i="86"/>
  <c r="E131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 s="1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 s="1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H136" i="56"/>
  <c r="I136" i="56"/>
  <c r="D141" i="23"/>
  <c r="E141" i="23" s="1"/>
  <c r="G140" i="23"/>
  <c r="G139" i="18"/>
  <c r="D140" i="18"/>
  <c r="E140" i="18" s="1"/>
  <c r="J137" i="3"/>
  <c r="F137" i="56"/>
  <c r="B137" i="5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I130" i="25"/>
  <c r="H130" i="25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F131" i="25"/>
  <c r="B131" i="25"/>
  <c r="J132" i="67"/>
  <c r="I64" i="97" l="1"/>
  <c r="J129" i="99"/>
  <c r="J130" i="26"/>
  <c r="D59" i="99"/>
  <c r="G58" i="99"/>
  <c r="H58" i="99"/>
  <c r="F51" i="98"/>
  <c r="B51" i="98"/>
  <c r="I57" i="99"/>
  <c r="E65" i="97"/>
  <c r="F65" i="97" s="1"/>
  <c r="B65" i="97"/>
  <c r="G131" i="26"/>
  <c r="D132" i="26"/>
  <c r="D131" i="99"/>
  <c r="G130" i="99"/>
  <c r="E131" i="99"/>
  <c r="I58" i="43"/>
  <c r="B131" i="97"/>
  <c r="F131" i="97"/>
  <c r="H130" i="98"/>
  <c r="I130" i="98"/>
  <c r="H130" i="97"/>
  <c r="I130" i="97"/>
  <c r="B131" i="98"/>
  <c r="F131" i="98"/>
  <c r="B55" i="67"/>
  <c r="F55" i="67"/>
  <c r="H55" i="67" s="1"/>
  <c r="F56" i="46"/>
  <c r="G56" i="46" s="1"/>
  <c r="B56" i="46"/>
  <c r="E60" i="24"/>
  <c r="F60" i="24" s="1"/>
  <c r="G60" i="24" s="1"/>
  <c r="B60" i="24"/>
  <c r="G52" i="33"/>
  <c r="G58" i="39"/>
  <c r="I58" i="39" s="1"/>
  <c r="B53" i="80"/>
  <c r="F53" i="80"/>
  <c r="G53" i="80" s="1"/>
  <c r="I60" i="23"/>
  <c r="I52" i="80"/>
  <c r="H53" i="82"/>
  <c r="I53" i="82" s="1"/>
  <c r="E54" i="82"/>
  <c r="D54" i="82"/>
  <c r="B51" i="94"/>
  <c r="F51" i="94"/>
  <c r="H51" i="94" s="1"/>
  <c r="B50" i="93"/>
  <c r="F50" i="93"/>
  <c r="G50" i="93" s="1"/>
  <c r="G52" i="86"/>
  <c r="D53" i="86"/>
  <c r="H52" i="86"/>
  <c r="E53" i="86"/>
  <c r="D52" i="25"/>
  <c r="G51" i="25"/>
  <c r="H51" i="25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/>
  <c r="D55" i="65"/>
  <c r="E55" i="65"/>
  <c r="H54" i="65"/>
  <c r="I54" i="65" s="1"/>
  <c r="H58" i="42"/>
  <c r="I58" i="42" s="1"/>
  <c r="D59" i="42"/>
  <c r="E59" i="42" s="1"/>
  <c r="F59" i="42" s="1"/>
  <c r="B53" i="90"/>
  <c r="F53" i="90"/>
  <c r="G53" i="75"/>
  <c r="E54" i="75"/>
  <c r="D54" i="75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/>
  <c r="D57" i="72"/>
  <c r="E57" i="72"/>
  <c r="F61" i="27"/>
  <c r="G61" i="27" s="1"/>
  <c r="B61" i="27"/>
  <c r="D59" i="39"/>
  <c r="I50" i="92"/>
  <c r="I60" i="30"/>
  <c r="I52" i="33"/>
  <c r="I59" i="17"/>
  <c r="I59" i="3"/>
  <c r="I62" i="28"/>
  <c r="G60" i="34"/>
  <c r="D61" i="34"/>
  <c r="E61" i="34" s="1"/>
  <c r="H60" i="34"/>
  <c r="H61" i="70"/>
  <c r="D62" i="70"/>
  <c r="G61" i="70"/>
  <c r="D52" i="83"/>
  <c r="E52" i="83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/>
  <c r="B56" i="57"/>
  <c r="F56" i="57"/>
  <c r="G56" i="57" s="1"/>
  <c r="D60" i="19"/>
  <c r="E60" i="19" s="1"/>
  <c r="D56" i="64"/>
  <c r="E56" i="64"/>
  <c r="E59" i="43"/>
  <c r="F59" i="43" s="1"/>
  <c r="E56" i="56"/>
  <c r="D56" i="56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J130" i="91"/>
  <c r="J155" i="91" s="1"/>
  <c r="J136" i="45"/>
  <c r="J137" i="73"/>
  <c r="D51" i="13"/>
  <c r="H50" i="13"/>
  <c r="G50" i="1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E55" i="62"/>
  <c r="D55" i="62"/>
  <c r="D52" i="87"/>
  <c r="E52" i="87"/>
  <c r="J137" i="41"/>
  <c r="J138" i="22"/>
  <c r="D53" i="33"/>
  <c r="E53" i="33" s="1"/>
  <c r="H51" i="87"/>
  <c r="I51" i="87" s="1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D140" i="22"/>
  <c r="E140" i="22" s="1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G131" i="25"/>
  <c r="D132" i="25"/>
  <c r="D137" i="54"/>
  <c r="G136" i="54"/>
  <c r="E137" i="54"/>
  <c r="J130" i="93"/>
  <c r="J155" i="93" s="1"/>
  <c r="J130" i="25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F59" i="73" l="1"/>
  <c r="H59" i="73" s="1"/>
  <c r="B59" i="73"/>
  <c r="H51" i="92"/>
  <c r="I58" i="99"/>
  <c r="D66" i="97"/>
  <c r="E66" i="97" s="1"/>
  <c r="H65" i="97"/>
  <c r="G65" i="97"/>
  <c r="I62" i="71"/>
  <c r="D52" i="98"/>
  <c r="E52" i="98"/>
  <c r="H51" i="98"/>
  <c r="G51" i="98"/>
  <c r="E59" i="99"/>
  <c r="F59" i="99" s="1"/>
  <c r="B59" i="99"/>
  <c r="H50" i="93"/>
  <c r="I50" i="93" s="1"/>
  <c r="J130" i="98"/>
  <c r="J155" i="98" s="1"/>
  <c r="B132" i="26"/>
  <c r="E132" i="26"/>
  <c r="F132" i="26" s="1"/>
  <c r="I131" i="26"/>
  <c r="H131" i="26"/>
  <c r="H130" i="99"/>
  <c r="I130" i="99"/>
  <c r="B131" i="99"/>
  <c r="F131" i="99"/>
  <c r="H53" i="80"/>
  <c r="I53" i="80" s="1"/>
  <c r="I53" i="75"/>
  <c r="I61" i="29"/>
  <c r="I63" i="28"/>
  <c r="J130" i="97"/>
  <c r="J155" i="97" s="1"/>
  <c r="D132" i="98"/>
  <c r="G131" i="98"/>
  <c r="E132" i="98"/>
  <c r="D132" i="97"/>
  <c r="G131" i="97"/>
  <c r="E132" i="97"/>
  <c r="J134" i="61"/>
  <c r="I51" i="83"/>
  <c r="G55" i="67"/>
  <c r="I55" i="67" s="1"/>
  <c r="D56" i="67"/>
  <c r="E56" i="67"/>
  <c r="H56" i="46"/>
  <c r="I56" i="46" s="1"/>
  <c r="D57" i="46"/>
  <c r="E57" i="46"/>
  <c r="H60" i="24"/>
  <c r="I60" i="24" s="1"/>
  <c r="D61" i="24"/>
  <c r="E52" i="25"/>
  <c r="F52" i="25" s="1"/>
  <c r="G52" i="25" s="1"/>
  <c r="B52" i="25"/>
  <c r="B54" i="82"/>
  <c r="F54" i="82"/>
  <c r="G54" i="82" s="1"/>
  <c r="G53" i="79"/>
  <c r="I53" i="79" s="1"/>
  <c r="I51" i="25"/>
  <c r="I52" i="86"/>
  <c r="E51" i="93"/>
  <c r="D51" i="93"/>
  <c r="G51" i="94"/>
  <c r="I51" i="94" s="1"/>
  <c r="E52" i="94"/>
  <c r="D52" i="94"/>
  <c r="E54" i="80"/>
  <c r="D54" i="80"/>
  <c r="H55" i="61"/>
  <c r="I55" i="61" s="1"/>
  <c r="B53" i="86"/>
  <c r="F53" i="86"/>
  <c r="G53" i="86" s="1"/>
  <c r="D60" i="42"/>
  <c r="E60" i="42" s="1"/>
  <c r="F60" i="42" s="1"/>
  <c r="H56" i="53"/>
  <c r="D57" i="53"/>
  <c r="E57" i="53"/>
  <c r="G52" i="91"/>
  <c r="E53" i="91"/>
  <c r="D53" i="91"/>
  <c r="D56" i="66"/>
  <c r="E56" i="66"/>
  <c r="F54" i="75"/>
  <c r="G54" i="75" s="1"/>
  <c r="B54" i="75"/>
  <c r="B59" i="42"/>
  <c r="G59" i="42"/>
  <c r="H59" i="42"/>
  <c r="E54" i="90"/>
  <c r="D54" i="90"/>
  <c r="D53" i="84"/>
  <c r="E53" i="84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73"/>
  <c r="I59" i="73" s="1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/>
  <c r="G58" i="73"/>
  <c r="E59" i="39"/>
  <c r="F59" i="39" s="1"/>
  <c r="D60" i="39" s="1"/>
  <c r="H61" i="27"/>
  <c r="I61" i="27" s="1"/>
  <c r="D62" i="27"/>
  <c r="D56" i="61"/>
  <c r="E56" i="61"/>
  <c r="F53" i="85"/>
  <c r="G53" i="85" s="1"/>
  <c r="B53" i="85"/>
  <c r="G53" i="76"/>
  <c r="I53" i="76" s="1"/>
  <c r="G58" i="44"/>
  <c r="I58" i="44" s="1"/>
  <c r="H50" i="96"/>
  <c r="I50" i="96" s="1"/>
  <c r="D51" i="96"/>
  <c r="E51" i="96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E57" i="54"/>
  <c r="D57" i="54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E57" i="57"/>
  <c r="D57" i="57"/>
  <c r="B53" i="88"/>
  <c r="F53" i="88"/>
  <c r="D56" i="63"/>
  <c r="E56" i="63"/>
  <c r="F52" i="83"/>
  <c r="H52" i="83" s="1"/>
  <c r="B52" i="83"/>
  <c r="D52" i="89"/>
  <c r="E52" i="89"/>
  <c r="H58" i="74"/>
  <c r="I58" i="74" s="1"/>
  <c r="D59" i="74"/>
  <c r="E59" i="74" s="1"/>
  <c r="F59" i="74" s="1"/>
  <c r="B62" i="70"/>
  <c r="D63" i="31"/>
  <c r="E63" i="31" s="1"/>
  <c r="H51" i="89"/>
  <c r="E54" i="79"/>
  <c r="D54" i="79"/>
  <c r="G62" i="29"/>
  <c r="G56" i="54"/>
  <c r="I51" i="92"/>
  <c r="B56" i="56"/>
  <c r="F56" i="56"/>
  <c r="B56" i="64"/>
  <c r="F56" i="64"/>
  <c r="B60" i="19"/>
  <c r="F60" i="19"/>
  <c r="H60" i="19" s="1"/>
  <c r="H55" i="60"/>
  <c r="I55" i="60" s="1"/>
  <c r="D56" i="60"/>
  <c r="E56" i="60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E54" i="77"/>
  <c r="D54" i="77"/>
  <c r="B63" i="71"/>
  <c r="F63" i="71"/>
  <c r="G63" i="71" s="1"/>
  <c r="G51" i="89"/>
  <c r="H62" i="29"/>
  <c r="D52" i="92"/>
  <c r="E52" i="92"/>
  <c r="H58" i="73"/>
  <c r="I58" i="73" s="1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9" i="20"/>
  <c r="B52" i="26"/>
  <c r="D60" i="73"/>
  <c r="E60" i="73" s="1"/>
  <c r="B52" i="87"/>
  <c r="F52" i="87"/>
  <c r="G52" i="87" s="1"/>
  <c r="E59" i="20"/>
  <c r="F59" i="20" s="1"/>
  <c r="G55" i="59"/>
  <c r="I55" i="59" s="1"/>
  <c r="I50" i="13"/>
  <c r="F53" i="33"/>
  <c r="G53" i="33" s="1"/>
  <c r="B53" i="33"/>
  <c r="D61" i="18"/>
  <c r="E61" i="18" s="1"/>
  <c r="B51" i="13"/>
  <c r="F55" i="62"/>
  <c r="G55" i="62" s="1"/>
  <c r="B55" i="62"/>
  <c r="E56" i="59"/>
  <c r="D56" i="59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G141" i="29"/>
  <c r="D142" i="29"/>
  <c r="E142" i="29" s="1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E132" i="86"/>
  <c r="D132" i="86"/>
  <c r="E134" i="78"/>
  <c r="D134" i="78"/>
  <c r="G133" i="78"/>
  <c r="I131" i="91"/>
  <c r="H131" i="91"/>
  <c r="D140" i="19"/>
  <c r="E140" i="19" s="1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G139" i="34"/>
  <c r="E140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I131" i="25"/>
  <c r="H131" i="25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B132" i="2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E132" i="25"/>
  <c r="F132" i="25" s="1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I51" i="98" l="1"/>
  <c r="D60" i="99"/>
  <c r="G59" i="99"/>
  <c r="H59" i="99"/>
  <c r="I65" i="97"/>
  <c r="F52" i="98"/>
  <c r="H52" i="98" s="1"/>
  <c r="B52" i="98"/>
  <c r="B66" i="97"/>
  <c r="F66" i="97"/>
  <c r="G66" i="97" s="1"/>
  <c r="J130" i="99"/>
  <c r="J155" i="99" s="1"/>
  <c r="J131" i="26"/>
  <c r="D133" i="26"/>
  <c r="G132" i="26"/>
  <c r="G131" i="99"/>
  <c r="E132" i="99"/>
  <c r="D132" i="99"/>
  <c r="I52" i="91"/>
  <c r="I56" i="53"/>
  <c r="B132" i="97"/>
  <c r="F132" i="97"/>
  <c r="H131" i="98"/>
  <c r="I131" i="98"/>
  <c r="I131" i="97"/>
  <c r="H131" i="97"/>
  <c r="B132" i="98"/>
  <c r="F132" i="98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/>
  <c r="H53" i="86"/>
  <c r="I53" i="86" s="1"/>
  <c r="B51" i="93"/>
  <c r="F51" i="93"/>
  <c r="G51" i="93" s="1"/>
  <c r="E55" i="82"/>
  <c r="D55" i="82"/>
  <c r="B52" i="94"/>
  <c r="F52" i="94"/>
  <c r="H52" i="94" s="1"/>
  <c r="H52" i="25"/>
  <c r="I52" i="25" s="1"/>
  <c r="D53" i="25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/>
  <c r="G51" i="95"/>
  <c r="I51" i="95" s="1"/>
  <c r="H58" i="58"/>
  <c r="I58" i="58" s="1"/>
  <c r="D59" i="58"/>
  <c r="E59" i="58" s="1"/>
  <c r="H55" i="65"/>
  <c r="I55" i="65" s="1"/>
  <c r="E56" i="65"/>
  <c r="D56" i="65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H53" i="85"/>
  <c r="I53" i="85" s="1"/>
  <c r="D54" i="85"/>
  <c r="E54" i="85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I63" i="71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E52" i="95"/>
  <c r="D52" i="95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E57" i="56"/>
  <c r="D57" i="56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/>
  <c r="D53" i="83"/>
  <c r="E53" i="83"/>
  <c r="H53" i="88"/>
  <c r="D54" i="88"/>
  <c r="E54" i="88"/>
  <c r="E56" i="68"/>
  <c r="D56" i="68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8" i="73"/>
  <c r="J130" i="33"/>
  <c r="J139" i="22"/>
  <c r="J135" i="62"/>
  <c r="D52" i="13"/>
  <c r="E52" i="13" s="1"/>
  <c r="G51" i="13"/>
  <c r="H51" i="13"/>
  <c r="D60" i="20"/>
  <c r="E60" i="20" s="1"/>
  <c r="H59" i="20"/>
  <c r="G59" i="20"/>
  <c r="D53" i="26"/>
  <c r="E53" i="26" s="1"/>
  <c r="H52" i="26"/>
  <c r="G52" i="26"/>
  <c r="J138" i="41"/>
  <c r="F56" i="59"/>
  <c r="G56" i="59" s="1"/>
  <c r="B56" i="59"/>
  <c r="F61" i="18"/>
  <c r="G61" i="18" s="1"/>
  <c r="B61" i="18"/>
  <c r="D56" i="62"/>
  <c r="E56" i="62"/>
  <c r="D54" i="33"/>
  <c r="E54" i="33" s="1"/>
  <c r="E53" i="87"/>
  <c r="D53" i="87"/>
  <c r="H55" i="62"/>
  <c r="I55" i="62" s="1"/>
  <c r="H53" i="33"/>
  <c r="I53" i="33" s="1"/>
  <c r="H52" i="87"/>
  <c r="I52" i="87" s="1"/>
  <c r="F60" i="73"/>
  <c r="H60" i="73" s="1"/>
  <c r="B60" i="73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E140" i="41"/>
  <c r="D140" i="4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J139" i="21"/>
  <c r="J133" i="77"/>
  <c r="J131" i="25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G132" i="25"/>
  <c r="D133" i="25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G139" i="42"/>
  <c r="D140" i="42"/>
  <c r="E140" i="42" s="1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G52" i="98" l="1"/>
  <c r="I52" i="98" s="1"/>
  <c r="I59" i="99"/>
  <c r="H66" i="97"/>
  <c r="I66" i="97" s="1"/>
  <c r="D67" i="97"/>
  <c r="E67" i="97" s="1"/>
  <c r="G57" i="46"/>
  <c r="I57" i="46" s="1"/>
  <c r="D53" i="98"/>
  <c r="E53" i="98"/>
  <c r="E60" i="99"/>
  <c r="F60" i="99" s="1"/>
  <c r="D61" i="99" s="1"/>
  <c r="B60" i="99"/>
  <c r="I58" i="55"/>
  <c r="I132" i="26"/>
  <c r="H132" i="26"/>
  <c r="E133" i="26"/>
  <c r="F133" i="26" s="1"/>
  <c r="B133" i="26"/>
  <c r="F132" i="99"/>
  <c r="B132" i="99"/>
  <c r="H131" i="99"/>
  <c r="I131" i="99"/>
  <c r="I55" i="68"/>
  <c r="G56" i="61"/>
  <c r="I60" i="22"/>
  <c r="D133" i="98"/>
  <c r="G132" i="98"/>
  <c r="E133" i="98"/>
  <c r="D133" i="97"/>
  <c r="E133" i="97" s="1"/>
  <c r="G132" i="97"/>
  <c r="G54" i="90"/>
  <c r="I54" i="90" s="1"/>
  <c r="H56" i="67"/>
  <c r="I56" i="67" s="1"/>
  <c r="E57" i="67"/>
  <c r="D57" i="67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/>
  <c r="G52" i="94"/>
  <c r="I52" i="94" s="1"/>
  <c r="E53" i="94"/>
  <c r="D53" i="94"/>
  <c r="H63" i="31"/>
  <c r="E53" i="25"/>
  <c r="F53" i="25" s="1"/>
  <c r="B53" i="25"/>
  <c r="H54" i="80"/>
  <c r="H51" i="93"/>
  <c r="I51" i="93" s="1"/>
  <c r="E52" i="93"/>
  <c r="D52" i="93"/>
  <c r="F54" i="86"/>
  <c r="B54" i="86"/>
  <c r="D62" i="42"/>
  <c r="G56" i="66"/>
  <c r="I56" i="66" s="1"/>
  <c r="E57" i="66"/>
  <c r="D57" i="66"/>
  <c r="G59" i="55"/>
  <c r="G62" i="23"/>
  <c r="H57" i="53"/>
  <c r="I57" i="53" s="1"/>
  <c r="D58" i="53"/>
  <c r="E54" i="91"/>
  <c r="D54" i="91"/>
  <c r="F56" i="65"/>
  <c r="G56" i="65" s="1"/>
  <c r="B56" i="65"/>
  <c r="E63" i="23"/>
  <c r="F63" i="23" s="1"/>
  <c r="B63" i="23"/>
  <c r="E60" i="55"/>
  <c r="F60" i="55" s="1"/>
  <c r="B60" i="55"/>
  <c r="E55" i="90"/>
  <c r="D55" i="90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E52" i="96"/>
  <c r="D52" i="96"/>
  <c r="G63" i="31"/>
  <c r="G54" i="78"/>
  <c r="I54" i="78" s="1"/>
  <c r="H56" i="63"/>
  <c r="I56" i="63" s="1"/>
  <c r="I56" i="61"/>
  <c r="F58" i="72"/>
  <c r="G58" i="72" s="1"/>
  <c r="B58" i="72"/>
  <c r="H54" i="76"/>
  <c r="I54" i="76" s="1"/>
  <c r="D55" i="76"/>
  <c r="E55" i="76"/>
  <c r="B54" i="85"/>
  <c r="F54" i="85"/>
  <c r="G54" i="85" s="1"/>
  <c r="H59" i="44"/>
  <c r="I59" i="44" s="1"/>
  <c r="D60" i="44"/>
  <c r="F52" i="95"/>
  <c r="B52" i="95"/>
  <c r="E57" i="61"/>
  <c r="D57" i="61"/>
  <c r="G51" i="96"/>
  <c r="I51" i="96" s="1"/>
  <c r="H53" i="81"/>
  <c r="I53" i="81" s="1"/>
  <c r="E54" i="81"/>
  <c r="D54" i="8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E55" i="77"/>
  <c r="D55" i="77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/>
  <c r="D57" i="60"/>
  <c r="E57" i="60"/>
  <c r="I51" i="13"/>
  <c r="H57" i="57"/>
  <c r="I57" i="57" s="1"/>
  <c r="E64" i="31"/>
  <c r="F64" i="31" s="1"/>
  <c r="B64" i="31"/>
  <c r="H54" i="79"/>
  <c r="I54" i="79" s="1"/>
  <c r="D55" i="79"/>
  <c r="E55" i="79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/>
  <c r="H57" i="54"/>
  <c r="I57" i="54" s="1"/>
  <c r="E57" i="63"/>
  <c r="D57" i="63"/>
  <c r="I62" i="70"/>
  <c r="F61" i="43"/>
  <c r="H61" i="43" s="1"/>
  <c r="B61" i="43"/>
  <c r="J141" i="30"/>
  <c r="J134" i="67"/>
  <c r="J142" i="28"/>
  <c r="J135" i="63"/>
  <c r="J139" i="34"/>
  <c r="J141" i="69"/>
  <c r="J136" i="53"/>
  <c r="J133" i="78"/>
  <c r="J141" i="70"/>
  <c r="J139" i="19"/>
  <c r="D61" i="73"/>
  <c r="B54" i="33"/>
  <c r="F54" i="33"/>
  <c r="G54" i="33" s="1"/>
  <c r="B60" i="20"/>
  <c r="F60" i="20"/>
  <c r="G60" i="20" s="1"/>
  <c r="J134" i="66"/>
  <c r="J136" i="58"/>
  <c r="J136" i="72"/>
  <c r="F56" i="62"/>
  <c r="G56" i="62" s="1"/>
  <c r="B56" i="62"/>
  <c r="D62" i="18"/>
  <c r="D57" i="59"/>
  <c r="E57" i="59"/>
  <c r="I52" i="26"/>
  <c r="J135" i="64"/>
  <c r="J135" i="61"/>
  <c r="H56" i="59"/>
  <c r="I56" i="59" s="1"/>
  <c r="I59" i="20"/>
  <c r="B52" i="13"/>
  <c r="F52" i="13"/>
  <c r="G52" i="13" s="1"/>
  <c r="B53" i="87"/>
  <c r="F53" i="87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 s="1"/>
  <c r="G139" i="43"/>
  <c r="E137" i="61"/>
  <c r="D137" i="61"/>
  <c r="G136" i="61"/>
  <c r="I138" i="45"/>
  <c r="H138" i="45"/>
  <c r="D141" i="19"/>
  <c r="E141" i="19" s="1"/>
  <c r="G140" i="19"/>
  <c r="G132" i="86"/>
  <c r="E133" i="86"/>
  <c r="D133" i="86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G139" i="39"/>
  <c r="D140" i="39"/>
  <c r="E140" i="39" s="1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F139" i="56"/>
  <c r="B139" i="5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H132" i="25"/>
  <c r="I132" i="25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B133" i="25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E133" i="25"/>
  <c r="F133" i="25" s="1"/>
  <c r="B133" i="93"/>
  <c r="F133" i="93"/>
  <c r="F67" i="97" l="1"/>
  <c r="D68" i="97" s="1"/>
  <c r="E68" i="97" s="1"/>
  <c r="F68" i="97" s="1"/>
  <c r="E61" i="99"/>
  <c r="F61" i="99" s="1"/>
  <c r="D62" i="99" s="1"/>
  <c r="B61" i="99"/>
  <c r="H60" i="99"/>
  <c r="G60" i="99"/>
  <c r="B67" i="97"/>
  <c r="B53" i="98"/>
  <c r="F53" i="98"/>
  <c r="G53" i="98" s="1"/>
  <c r="J132" i="26"/>
  <c r="G61" i="43"/>
  <c r="I61" i="43" s="1"/>
  <c r="I65" i="28"/>
  <c r="G133" i="26"/>
  <c r="D134" i="26"/>
  <c r="G132" i="99"/>
  <c r="E133" i="99"/>
  <c r="D133" i="99"/>
  <c r="I59" i="55"/>
  <c r="I63" i="31"/>
  <c r="B133" i="97"/>
  <c r="F133" i="97"/>
  <c r="H132" i="98"/>
  <c r="I132" i="98"/>
  <c r="I132" i="97"/>
  <c r="H132" i="97"/>
  <c r="F133" i="98"/>
  <c r="B133" i="98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3" i="25"/>
  <c r="D54" i="25"/>
  <c r="G53" i="25"/>
  <c r="H55" i="82"/>
  <c r="I55" i="82" s="1"/>
  <c r="E56" i="82"/>
  <c r="D56" i="82"/>
  <c r="G54" i="86"/>
  <c r="D55" i="86"/>
  <c r="H54" i="86"/>
  <c r="E55" i="86"/>
  <c r="F54" i="91"/>
  <c r="G54" i="91" s="1"/>
  <c r="B54" i="91"/>
  <c r="I53" i="91"/>
  <c r="D56" i="75"/>
  <c r="E56" i="75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/>
  <c r="D63" i="34"/>
  <c r="H62" i="34"/>
  <c r="E53" i="95"/>
  <c r="D53" i="95"/>
  <c r="I62" i="27"/>
  <c r="B61" i="39"/>
  <c r="H52" i="95"/>
  <c r="B60" i="44"/>
  <c r="D55" i="85"/>
  <c r="E55" i="85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D55" i="88"/>
  <c r="E55" i="88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2" i="13"/>
  <c r="I52" i="13" s="1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E57" i="68"/>
  <c r="D57" i="68"/>
  <c r="G63" i="70"/>
  <c r="I63" i="70" s="1"/>
  <c r="B61" i="41"/>
  <c r="H61" i="41"/>
  <c r="G61" i="41"/>
  <c r="I60" i="21"/>
  <c r="J141" i="24"/>
  <c r="E143" i="27"/>
  <c r="F143" i="27" s="1"/>
  <c r="J140" i="22"/>
  <c r="J140" i="21"/>
  <c r="J138" i="56"/>
  <c r="J139" i="73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D53" i="13"/>
  <c r="E53" i="13" s="1"/>
  <c r="E62" i="18"/>
  <c r="F62" i="18" s="1"/>
  <c r="H60" i="20"/>
  <c r="I60" i="20" s="1"/>
  <c r="B61" i="73"/>
  <c r="J134" i="76"/>
  <c r="H53" i="26"/>
  <c r="I53" i="26" s="1"/>
  <c r="H53" i="87"/>
  <c r="D57" i="62"/>
  <c r="E57" i="62"/>
  <c r="E61" i="73"/>
  <c r="F61" i="73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 s="1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I141" i="18"/>
  <c r="H141" i="18"/>
  <c r="F138" i="59"/>
  <c r="B138" i="59"/>
  <c r="J137" i="55"/>
  <c r="H137" i="59"/>
  <c r="I137" i="59"/>
  <c r="B143" i="23"/>
  <c r="F143" i="23"/>
  <c r="D140" i="56"/>
  <c r="E140" i="56" s="1"/>
  <c r="G139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G133" i="25"/>
  <c r="D134" i="25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J132" i="25"/>
  <c r="G140" i="42"/>
  <c r="D141" i="42"/>
  <c r="E141" i="42" s="1"/>
  <c r="H133" i="95"/>
  <c r="I133" i="95"/>
  <c r="G133" i="93"/>
  <c r="D134" i="93"/>
  <c r="G141" i="21"/>
  <c r="D142" i="21"/>
  <c r="E142" i="21" s="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H67" i="97" l="1"/>
  <c r="G67" i="97"/>
  <c r="B68" i="97"/>
  <c r="H53" i="98"/>
  <c r="I53" i="98" s="1"/>
  <c r="G61" i="99"/>
  <c r="D69" i="97"/>
  <c r="E69" i="97" s="1"/>
  <c r="G68" i="97"/>
  <c r="H68" i="97"/>
  <c r="I60" i="99"/>
  <c r="E62" i="99"/>
  <c r="F62" i="99" s="1"/>
  <c r="D63" i="99" s="1"/>
  <c r="B62" i="99"/>
  <c r="D54" i="98"/>
  <c r="E54" i="98"/>
  <c r="H61" i="99"/>
  <c r="I63" i="23"/>
  <c r="H53" i="94"/>
  <c r="I53" i="94" s="1"/>
  <c r="I62" i="34"/>
  <c r="B134" i="26"/>
  <c r="E134" i="26"/>
  <c r="F134" i="26" s="1"/>
  <c r="I133" i="26"/>
  <c r="H133" i="26"/>
  <c r="B133" i="99"/>
  <c r="F133" i="99"/>
  <c r="H132" i="99"/>
  <c r="I132" i="99"/>
  <c r="H52" i="93"/>
  <c r="I52" i="93" s="1"/>
  <c r="I58" i="46"/>
  <c r="I62" i="24"/>
  <c r="G133" i="98"/>
  <c r="D134" i="98"/>
  <c r="E134" i="98"/>
  <c r="D134" i="97"/>
  <c r="E134" i="97" s="1"/>
  <c r="G133" i="97"/>
  <c r="G143" i="27"/>
  <c r="H143" i="27" s="1"/>
  <c r="D144" i="27"/>
  <c r="B144" i="27" s="1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E54" i="25"/>
  <c r="F54" i="25" s="1"/>
  <c r="B54" i="25"/>
  <c r="B55" i="86"/>
  <c r="F55" i="86"/>
  <c r="I53" i="25"/>
  <c r="E56" i="80"/>
  <c r="D56" i="80"/>
  <c r="D54" i="94"/>
  <c r="E54" i="94"/>
  <c r="G57" i="59"/>
  <c r="I57" i="59" s="1"/>
  <c r="H55" i="79"/>
  <c r="I55" i="79" s="1"/>
  <c r="H55" i="80"/>
  <c r="I55" i="80" s="1"/>
  <c r="D53" i="93"/>
  <c r="E53" i="93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E58" i="66"/>
  <c r="D58" i="66"/>
  <c r="E64" i="23"/>
  <c r="F64" i="23" s="1"/>
  <c r="B64" i="23"/>
  <c r="B56" i="75"/>
  <c r="F56" i="75"/>
  <c r="G56" i="75" s="1"/>
  <c r="H54" i="91"/>
  <c r="I54" i="91" s="1"/>
  <c r="E55" i="91"/>
  <c r="D55" i="91"/>
  <c r="D61" i="44"/>
  <c r="E61" i="44" s="1"/>
  <c r="H60" i="44"/>
  <c r="G60" i="44"/>
  <c r="G53" i="89"/>
  <c r="I53" i="89" s="1"/>
  <c r="H55" i="76"/>
  <c r="I55" i="76" s="1"/>
  <c r="E56" i="76"/>
  <c r="D56" i="76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E56" i="77"/>
  <c r="D56" i="77"/>
  <c r="E56" i="79"/>
  <c r="D56" i="79"/>
  <c r="B55" i="88"/>
  <c r="F55" i="88"/>
  <c r="H55" i="88" s="1"/>
  <c r="F58" i="56"/>
  <c r="B58" i="56"/>
  <c r="D59" i="57"/>
  <c r="E59" i="57" s="1"/>
  <c r="F59" i="57" s="1"/>
  <c r="D54" i="89"/>
  <c r="E54" i="89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/>
  <c r="E54" i="92"/>
  <c r="D54" i="92"/>
  <c r="E66" i="29"/>
  <c r="F66" i="29" s="1"/>
  <c r="B66" i="29"/>
  <c r="B65" i="71"/>
  <c r="F65" i="69"/>
  <c r="D66" i="69" s="1"/>
  <c r="B65" i="69"/>
  <c r="H55" i="78"/>
  <c r="I55" i="78" s="1"/>
  <c r="E56" i="78"/>
  <c r="D56" i="78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I66" i="28" s="1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J139" i="39"/>
  <c r="J140" i="34"/>
  <c r="J136" i="64"/>
  <c r="J137" i="59"/>
  <c r="J141" i="31"/>
  <c r="D62" i="73"/>
  <c r="G61" i="73"/>
  <c r="H61" i="73"/>
  <c r="D63" i="18"/>
  <c r="E63" i="18" s="1"/>
  <c r="G62" i="18"/>
  <c r="H62" i="18"/>
  <c r="D58" i="59"/>
  <c r="E58" i="59" s="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B61" i="20"/>
  <c r="B54" i="87"/>
  <c r="F54" i="87"/>
  <c r="H54" i="87" s="1"/>
  <c r="J136" i="65"/>
  <c r="B57" i="62"/>
  <c r="F57" i="62"/>
  <c r="H57" i="62" s="1"/>
  <c r="F53" i="13"/>
  <c r="G53" i="13" s="1"/>
  <c r="B53" i="13"/>
  <c r="E61" i="20"/>
  <c r="F61" i="20" s="1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E134" i="86"/>
  <c r="G133" i="86"/>
  <c r="D134" i="86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J142" i="23"/>
  <c r="G142" i="18"/>
  <c r="D143" i="18"/>
  <c r="G138" i="59"/>
  <c r="E139" i="59"/>
  <c r="D139" i="59"/>
  <c r="D144" i="23"/>
  <c r="E144" i="23" s="1"/>
  <c r="G143" i="23"/>
  <c r="I139" i="56"/>
  <c r="H139" i="56"/>
  <c r="J141" i="18"/>
  <c r="E144" i="71"/>
  <c r="G143" i="71"/>
  <c r="D144" i="71"/>
  <c r="G139" i="57"/>
  <c r="D140" i="57"/>
  <c r="E140" i="57" s="1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B134" i="25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 s="1"/>
  <c r="H138" i="54"/>
  <c r="I138" i="54"/>
  <c r="I138" i="55"/>
  <c r="H138" i="55"/>
  <c r="F136" i="76"/>
  <c r="B136" i="76"/>
  <c r="H133" i="25"/>
  <c r="I133" i="25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E134" i="25"/>
  <c r="F134" i="25" s="1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I67" i="97" l="1"/>
  <c r="I61" i="99"/>
  <c r="I68" i="97"/>
  <c r="F54" i="98"/>
  <c r="H54" i="98" s="1"/>
  <c r="B54" i="98"/>
  <c r="E63" i="99"/>
  <c r="B63" i="99"/>
  <c r="F63" i="99"/>
  <c r="G63" i="99" s="1"/>
  <c r="H62" i="99"/>
  <c r="G62" i="99"/>
  <c r="B69" i="97"/>
  <c r="F69" i="97"/>
  <c r="D70" i="97" s="1"/>
  <c r="E144" i="27"/>
  <c r="F144" i="27" s="1"/>
  <c r="D145" i="27" s="1"/>
  <c r="I63" i="24"/>
  <c r="J133" i="26"/>
  <c r="D135" i="26"/>
  <c r="G134" i="26"/>
  <c r="G133" i="99"/>
  <c r="E134" i="99"/>
  <c r="D134" i="99"/>
  <c r="I62" i="22"/>
  <c r="I143" i="27"/>
  <c r="J143" i="27" s="1"/>
  <c r="F134" i="97"/>
  <c r="B134" i="97"/>
  <c r="B134" i="98"/>
  <c r="F134" i="98"/>
  <c r="H133" i="97"/>
  <c r="I133" i="97"/>
  <c r="H133" i="98"/>
  <c r="I133" i="98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G54" i="25"/>
  <c r="D55" i="25"/>
  <c r="H54" i="25"/>
  <c r="H58" i="64"/>
  <c r="F54" i="94"/>
  <c r="B54" i="94"/>
  <c r="G55" i="86"/>
  <c r="D56" i="86"/>
  <c r="E56" i="86"/>
  <c r="H55" i="86"/>
  <c r="H56" i="82"/>
  <c r="I56" i="82" s="1"/>
  <c r="E57" i="82"/>
  <c r="D57" i="82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E54" i="95"/>
  <c r="D54" i="95"/>
  <c r="G59" i="72"/>
  <c r="D56" i="85"/>
  <c r="E56" i="85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H53" i="13"/>
  <c r="I53" i="13" s="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E58" i="68"/>
  <c r="D58" i="68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E56" i="88"/>
  <c r="D56" i="88"/>
  <c r="D66" i="31"/>
  <c r="E66" i="31" s="1"/>
  <c r="G64" i="17"/>
  <c r="E62" i="21"/>
  <c r="F62" i="21" s="1"/>
  <c r="F64" i="30"/>
  <c r="H64" i="30" s="1"/>
  <c r="B64" i="30"/>
  <c r="J137" i="62"/>
  <c r="D62" i="20"/>
  <c r="E62" i="20" s="1"/>
  <c r="H61" i="20"/>
  <c r="G61" i="20"/>
  <c r="D54" i="13"/>
  <c r="E54" i="13" s="1"/>
  <c r="G57" i="62"/>
  <c r="I57" i="62" s="1"/>
  <c r="D55" i="87"/>
  <c r="E55" i="87"/>
  <c r="F63" i="18"/>
  <c r="H63" i="18" s="1"/>
  <c r="B63" i="18"/>
  <c r="J139" i="56"/>
  <c r="J140" i="73"/>
  <c r="D58" i="62"/>
  <c r="E58" i="62" s="1"/>
  <c r="B58" i="59"/>
  <c r="F58" i="59"/>
  <c r="G58" i="59" s="1"/>
  <c r="B62" i="73"/>
  <c r="J141" i="21"/>
  <c r="E144" i="30"/>
  <c r="F144" i="30" s="1"/>
  <c r="G144" i="30" s="1"/>
  <c r="G54" i="87"/>
  <c r="I54" i="87" s="1"/>
  <c r="D55" i="26"/>
  <c r="E55" i="26" s="1"/>
  <c r="D56" i="33"/>
  <c r="E56" i="33" s="1"/>
  <c r="I62" i="18"/>
  <c r="E62" i="73"/>
  <c r="F62" i="7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F138" i="60"/>
  <c r="B138" i="60"/>
  <c r="J139" i="45"/>
  <c r="B142" i="19"/>
  <c r="F142" i="19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3" i="25"/>
  <c r="J138" i="54"/>
  <c r="H143" i="71"/>
  <c r="I143" i="71"/>
  <c r="D144" i="24"/>
  <c r="G143" i="24"/>
  <c r="G134" i="93"/>
  <c r="D135" i="93"/>
  <c r="E135" i="93" s="1"/>
  <c r="G134" i="25"/>
  <c r="D135" i="25"/>
  <c r="E135" i="25" s="1"/>
  <c r="F134" i="87"/>
  <c r="B134" i="87"/>
  <c r="B142" i="3"/>
  <c r="F142" i="3"/>
  <c r="D140" i="55"/>
  <c r="E140" i="55" s="1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G144" i="27" l="1"/>
  <c r="G54" i="98"/>
  <c r="I54" i="98" s="1"/>
  <c r="H69" i="97"/>
  <c r="G69" i="97"/>
  <c r="D64" i="99"/>
  <c r="E64" i="99" s="1"/>
  <c r="F64" i="99" s="1"/>
  <c r="D65" i="99" s="1"/>
  <c r="I62" i="99"/>
  <c r="E70" i="97"/>
  <c r="F70" i="97" s="1"/>
  <c r="B70" i="97"/>
  <c r="H63" i="99"/>
  <c r="I63" i="99" s="1"/>
  <c r="D55" i="98"/>
  <c r="E55" i="98"/>
  <c r="I58" i="64"/>
  <c r="I60" i="46"/>
  <c r="I134" i="26"/>
  <c r="H134" i="26"/>
  <c r="B135" i="26"/>
  <c r="E135" i="26"/>
  <c r="F135" i="26" s="1"/>
  <c r="B134" i="99"/>
  <c r="F134" i="99"/>
  <c r="H133" i="99"/>
  <c r="I133" i="99"/>
  <c r="I59" i="72"/>
  <c r="I57" i="65"/>
  <c r="I65" i="31"/>
  <c r="D135" i="98"/>
  <c r="G134" i="98"/>
  <c r="E135" i="98"/>
  <c r="D135" i="97"/>
  <c r="E135" i="97" s="1"/>
  <c r="G134" i="97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/>
  <c r="F56" i="86"/>
  <c r="B56" i="86"/>
  <c r="H54" i="94"/>
  <c r="E55" i="94"/>
  <c r="D55" i="94"/>
  <c r="G64" i="30"/>
  <c r="I64" i="30" s="1"/>
  <c r="G59" i="54"/>
  <c r="I59" i="54" s="1"/>
  <c r="I61" i="55"/>
  <c r="H56" i="80"/>
  <c r="I55" i="86"/>
  <c r="G54" i="94"/>
  <c r="I54" i="25"/>
  <c r="I66" i="29"/>
  <c r="I63" i="34"/>
  <c r="B57" i="82"/>
  <c r="F57" i="82"/>
  <c r="G57" i="82" s="1"/>
  <c r="E55" i="25"/>
  <c r="F55" i="25" s="1"/>
  <c r="B55" i="25"/>
  <c r="D54" i="93"/>
  <c r="E54" i="93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E56" i="84"/>
  <c r="D56" i="84"/>
  <c r="B57" i="75"/>
  <c r="F57" i="75"/>
  <c r="G66" i="3"/>
  <c r="I66" i="3" s="1"/>
  <c r="H59" i="53"/>
  <c r="G58" i="66"/>
  <c r="I58" i="66" s="1"/>
  <c r="D59" i="66"/>
  <c r="D56" i="91"/>
  <c r="G55" i="91"/>
  <c r="H55" i="91"/>
  <c r="E56" i="91"/>
  <c r="E65" i="23"/>
  <c r="F65" i="23" s="1"/>
  <c r="B65" i="23"/>
  <c r="G59" i="53"/>
  <c r="H56" i="90"/>
  <c r="I56" i="90" s="1"/>
  <c r="D57" i="90"/>
  <c r="E57" i="90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/>
  <c r="I58" i="56"/>
  <c r="H61" i="44"/>
  <c r="I61" i="44" s="1"/>
  <c r="E57" i="76"/>
  <c r="D57" i="76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E55" i="89"/>
  <c r="D55" i="89"/>
  <c r="E67" i="29"/>
  <c r="F67" i="29" s="1"/>
  <c r="B67" i="29"/>
  <c r="G58" i="60"/>
  <c r="G56" i="79"/>
  <c r="I56" i="79" s="1"/>
  <c r="E57" i="79"/>
  <c r="D57" i="79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E57" i="78"/>
  <c r="D57" i="78"/>
  <c r="D67" i="69"/>
  <c r="E67" i="69" s="1"/>
  <c r="B60" i="57"/>
  <c r="D145" i="30"/>
  <c r="B145" i="30" s="1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E55" i="92"/>
  <c r="D55" i="92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E57" i="77"/>
  <c r="D57" i="77"/>
  <c r="E60" i="57"/>
  <c r="F60" i="57" s="1"/>
  <c r="G64" i="32"/>
  <c r="B61" i="45"/>
  <c r="F61" i="45"/>
  <c r="H61" i="45" s="1"/>
  <c r="E66" i="71"/>
  <c r="F66" i="71" s="1"/>
  <c r="E145" i="27"/>
  <c r="F145" i="27" s="1"/>
  <c r="B145" i="27"/>
  <c r="H144" i="27"/>
  <c r="I144" i="27"/>
  <c r="J135" i="78"/>
  <c r="J143" i="70"/>
  <c r="J138" i="58"/>
  <c r="J141" i="20"/>
  <c r="J143" i="69"/>
  <c r="D63" i="73"/>
  <c r="G62" i="73"/>
  <c r="H62" i="73"/>
  <c r="J143" i="23"/>
  <c r="J138" i="53"/>
  <c r="J143" i="29"/>
  <c r="J136" i="68"/>
  <c r="J140" i="43"/>
  <c r="B56" i="33"/>
  <c r="F56" i="33"/>
  <c r="D64" i="18"/>
  <c r="J137" i="65"/>
  <c r="H58" i="59"/>
  <c r="I58" i="59" s="1"/>
  <c r="I61" i="20"/>
  <c r="J135" i="79"/>
  <c r="B58" i="62"/>
  <c r="F58" i="62"/>
  <c r="G58" i="62" s="1"/>
  <c r="G63" i="18"/>
  <c r="I63" i="18" s="1"/>
  <c r="F55" i="87"/>
  <c r="G55" i="87" s="1"/>
  <c r="B55" i="87"/>
  <c r="B54" i="13"/>
  <c r="F54" i="13"/>
  <c r="H54" i="13" s="1"/>
  <c r="F55" i="26"/>
  <c r="B55" i="26"/>
  <c r="D59" i="59"/>
  <c r="E59" i="59" s="1"/>
  <c r="F62" i="20"/>
  <c r="B62" i="20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G139" i="53"/>
  <c r="D140" i="53"/>
  <c r="E140" i="53" s="1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E135" i="86"/>
  <c r="G134" i="86"/>
  <c r="D135" i="86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G139" i="46"/>
  <c r="D140" i="46"/>
  <c r="E140" i="46" s="1"/>
  <c r="J137" i="63"/>
  <c r="J142" i="18"/>
  <c r="H140" i="56"/>
  <c r="I140" i="56"/>
  <c r="J138" i="59"/>
  <c r="F141" i="56"/>
  <c r="B141" i="56"/>
  <c r="G139" i="59"/>
  <c r="D140" i="59"/>
  <c r="E140" i="59" s="1"/>
  <c r="D145" i="23"/>
  <c r="G144" i="23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F135" i="25"/>
  <c r="B135" i="2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34" i="25"/>
  <c r="H134" i="25"/>
  <c r="I143" i="24"/>
  <c r="H143" i="24"/>
  <c r="I55" i="91" l="1"/>
  <c r="I69" i="97"/>
  <c r="D71" i="97"/>
  <c r="E71" i="97" s="1"/>
  <c r="F71" i="97" s="1"/>
  <c r="D72" i="97" s="1"/>
  <c r="G70" i="97"/>
  <c r="H70" i="97"/>
  <c r="E65" i="99"/>
  <c r="F65" i="99" s="1"/>
  <c r="D66" i="99" s="1"/>
  <c r="B65" i="99"/>
  <c r="F55" i="98"/>
  <c r="G55" i="98" s="1"/>
  <c r="B55" i="98"/>
  <c r="B64" i="99"/>
  <c r="G64" i="99"/>
  <c r="H64" i="99"/>
  <c r="I64" i="27"/>
  <c r="D136" i="26"/>
  <c r="G135" i="26"/>
  <c r="J134" i="26"/>
  <c r="G134" i="99"/>
  <c r="E135" i="99"/>
  <c r="D135" i="99"/>
  <c r="I56" i="80"/>
  <c r="D63" i="58"/>
  <c r="B63" i="58" s="1"/>
  <c r="I61" i="58"/>
  <c r="I61" i="46"/>
  <c r="F135" i="97"/>
  <c r="B135" i="97"/>
  <c r="H134" i="98"/>
  <c r="I134" i="98"/>
  <c r="H134" i="97"/>
  <c r="I134" i="97"/>
  <c r="B135" i="98"/>
  <c r="F135" i="98"/>
  <c r="E145" i="30"/>
  <c r="F145" i="30" s="1"/>
  <c r="D146" i="30" s="1"/>
  <c r="B146" i="30" s="1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H55" i="25"/>
  <c r="G55" i="25"/>
  <c r="D56" i="25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E57" i="86"/>
  <c r="D57" i="86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E55" i="95"/>
  <c r="D55" i="95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E56" i="83"/>
  <c r="D56" i="83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E57" i="88"/>
  <c r="D57" i="88"/>
  <c r="G65" i="17"/>
  <c r="H55" i="83"/>
  <c r="H58" i="68"/>
  <c r="I58" i="68" s="1"/>
  <c r="E143" i="20"/>
  <c r="F143" i="20" s="1"/>
  <c r="D146" i="27"/>
  <c r="G145" i="27"/>
  <c r="J144" i="27"/>
  <c r="J138" i="62"/>
  <c r="J133" i="33"/>
  <c r="D63" i="20"/>
  <c r="E63" i="20" s="1"/>
  <c r="D57" i="33"/>
  <c r="E57" i="33" s="1"/>
  <c r="B63" i="73"/>
  <c r="J144" i="30"/>
  <c r="D59" i="62"/>
  <c r="E63" i="73"/>
  <c r="F63" i="73" s="1"/>
  <c r="D56" i="26"/>
  <c r="E56" i="26" s="1"/>
  <c r="B64" i="18"/>
  <c r="J140" i="45"/>
  <c r="G62" i="20"/>
  <c r="G55" i="26"/>
  <c r="D55" i="13"/>
  <c r="H56" i="33"/>
  <c r="H62" i="20"/>
  <c r="F59" i="59"/>
  <c r="B59" i="59"/>
  <c r="H55" i="26"/>
  <c r="G54" i="13"/>
  <c r="I54" i="13" s="1"/>
  <c r="D56" i="87"/>
  <c r="E56" i="87"/>
  <c r="H58" i="62"/>
  <c r="I58" i="62" s="1"/>
  <c r="E64" i="18"/>
  <c r="F64" i="18" s="1"/>
  <c r="G56" i="33"/>
  <c r="B140" i="46"/>
  <c r="F140" i="46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B135" i="92"/>
  <c r="F135" i="92"/>
  <c r="D140" i="62"/>
  <c r="E140" i="62" s="1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J134" i="25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D136" i="25"/>
  <c r="E136" i="25" s="1"/>
  <c r="G135" i="25"/>
  <c r="B142" i="44"/>
  <c r="F142" i="44"/>
  <c r="B136" i="95"/>
  <c r="D141" i="54"/>
  <c r="E141" i="54" s="1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G145" i="30" l="1"/>
  <c r="I64" i="99"/>
  <c r="I65" i="23"/>
  <c r="G57" i="90"/>
  <c r="I57" i="90" s="1"/>
  <c r="G65" i="99"/>
  <c r="I70" i="97"/>
  <c r="D56" i="98"/>
  <c r="E56" i="98"/>
  <c r="E66" i="99"/>
  <c r="F66" i="99" s="1"/>
  <c r="D67" i="99" s="1"/>
  <c r="B66" i="99"/>
  <c r="E72" i="97"/>
  <c r="E73" i="97" s="1"/>
  <c r="B72" i="97"/>
  <c r="H55" i="98"/>
  <c r="I55" i="98" s="1"/>
  <c r="H65" i="99"/>
  <c r="B71" i="97"/>
  <c r="G71" i="97"/>
  <c r="H71" i="97"/>
  <c r="I55" i="25"/>
  <c r="E63" i="58"/>
  <c r="F63" i="58" s="1"/>
  <c r="I135" i="26"/>
  <c r="H135" i="26"/>
  <c r="B136" i="26"/>
  <c r="E136" i="26"/>
  <c r="F136" i="26" s="1"/>
  <c r="B135" i="99"/>
  <c r="F135" i="99"/>
  <c r="I134" i="99"/>
  <c r="H134" i="99"/>
  <c r="G59" i="67"/>
  <c r="I59" i="67" s="1"/>
  <c r="I62" i="58"/>
  <c r="I64" i="42"/>
  <c r="D136" i="98"/>
  <c r="G135" i="98"/>
  <c r="E136" i="98"/>
  <c r="D136" i="97"/>
  <c r="E136" i="97" s="1"/>
  <c r="G135" i="97"/>
  <c r="D60" i="67"/>
  <c r="E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E55" i="93"/>
  <c r="D55" i="93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/>
  <c r="E56" i="25"/>
  <c r="F56" i="25" s="1"/>
  <c r="B56" i="25"/>
  <c r="D60" i="66"/>
  <c r="E60" i="66" s="1"/>
  <c r="F60" i="66" s="1"/>
  <c r="G59" i="66"/>
  <c r="H59" i="66"/>
  <c r="D57" i="84"/>
  <c r="E57" i="84"/>
  <c r="H60" i="65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E57" i="91"/>
  <c r="G56" i="91"/>
  <c r="D57" i="9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E57" i="81"/>
  <c r="D57" i="81"/>
  <c r="H65" i="22"/>
  <c r="B55" i="95"/>
  <c r="F55" i="95"/>
  <c r="H55" i="95" s="1"/>
  <c r="I56" i="85"/>
  <c r="H65" i="27"/>
  <c r="I64" i="34"/>
  <c r="H65" i="30"/>
  <c r="I62" i="44"/>
  <c r="G54" i="96"/>
  <c r="I54" i="96" s="1"/>
  <c r="E55" i="96"/>
  <c r="D55" i="96"/>
  <c r="H56" i="81"/>
  <c r="I56" i="81" s="1"/>
  <c r="E62" i="72"/>
  <c r="F62" i="72" s="1"/>
  <c r="G65" i="22"/>
  <c r="E58" i="76"/>
  <c r="D58" i="76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E56" i="89"/>
  <c r="D56" i="89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E56" i="92"/>
  <c r="D56" i="92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6" i="32" s="1"/>
  <c r="I63" i="41"/>
  <c r="B67" i="71"/>
  <c r="G67" i="71"/>
  <c r="H67" i="71"/>
  <c r="B60" i="56"/>
  <c r="G60" i="56"/>
  <c r="H60" i="56"/>
  <c r="E143" i="41"/>
  <c r="F143" i="41" s="1"/>
  <c r="I145" i="27"/>
  <c r="H145" i="27"/>
  <c r="E146" i="27"/>
  <c r="F146" i="27" s="1"/>
  <c r="B146" i="27"/>
  <c r="J144" i="29"/>
  <c r="D64" i="73"/>
  <c r="E64" i="73" s="1"/>
  <c r="H63" i="73"/>
  <c r="G63" i="73"/>
  <c r="D65" i="18"/>
  <c r="G64" i="18"/>
  <c r="H64" i="18"/>
  <c r="B55" i="13"/>
  <c r="J137" i="68"/>
  <c r="J144" i="69"/>
  <c r="J142" i="19"/>
  <c r="J143" i="31"/>
  <c r="J142" i="20"/>
  <c r="D60" i="59"/>
  <c r="E60" i="59" s="1"/>
  <c r="I62" i="20"/>
  <c r="E55" i="13"/>
  <c r="F55" i="13" s="1"/>
  <c r="B56" i="26"/>
  <c r="F56" i="26"/>
  <c r="G56" i="26" s="1"/>
  <c r="B59" i="62"/>
  <c r="J142" i="34"/>
  <c r="J136" i="78"/>
  <c r="J144" i="70"/>
  <c r="J139" i="58"/>
  <c r="J138" i="63"/>
  <c r="I55" i="26"/>
  <c r="H59" i="59"/>
  <c r="I56" i="33"/>
  <c r="B57" i="33"/>
  <c r="F57" i="33"/>
  <c r="H57" i="33" s="1"/>
  <c r="J141" i="43"/>
  <c r="J139" i="46"/>
  <c r="B56" i="87"/>
  <c r="F56" i="87"/>
  <c r="H56" i="87" s="1"/>
  <c r="G59" i="59"/>
  <c r="E59" i="62"/>
  <c r="F59" i="62" s="1"/>
  <c r="B63" i="20"/>
  <c r="F63" i="20"/>
  <c r="H63" i="20" s="1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D140" i="64"/>
  <c r="E140" i="64" s="1"/>
  <c r="G139" i="64"/>
  <c r="G139" i="65"/>
  <c r="D140" i="65"/>
  <c r="E140" i="65" s="1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 s="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 s="1"/>
  <c r="F136" i="91"/>
  <c r="B136" i="91"/>
  <c r="J143" i="17"/>
  <c r="J138" i="60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E146" i="30"/>
  <c r="F146" i="30" s="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B136" i="25"/>
  <c r="F136" i="25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H135" i="25"/>
  <c r="I135" i="25"/>
  <c r="I136" i="80"/>
  <c r="H136" i="80"/>
  <c r="I144" i="24"/>
  <c r="H144" i="24"/>
  <c r="G57" i="33" l="1"/>
  <c r="I65" i="99"/>
  <c r="E67" i="99"/>
  <c r="F67" i="99" s="1"/>
  <c r="B67" i="99"/>
  <c r="H66" i="99"/>
  <c r="F60" i="67"/>
  <c r="D61" i="67" s="1"/>
  <c r="E61" i="67" s="1"/>
  <c r="F61" i="67" s="1"/>
  <c r="D62" i="67" s="1"/>
  <c r="G66" i="99"/>
  <c r="I71" i="97"/>
  <c r="F72" i="97"/>
  <c r="F56" i="98"/>
  <c r="B56" i="98"/>
  <c r="I65" i="30"/>
  <c r="I59" i="66"/>
  <c r="G63" i="58"/>
  <c r="H63" i="58"/>
  <c r="D64" i="58"/>
  <c r="D137" i="26"/>
  <c r="B137" i="26" s="1"/>
  <c r="G136" i="26"/>
  <c r="J135" i="26"/>
  <c r="G135" i="99"/>
  <c r="E136" i="99"/>
  <c r="D136" i="99"/>
  <c r="G55" i="95"/>
  <c r="I55" i="95" s="1"/>
  <c r="I55" i="89"/>
  <c r="I67" i="69"/>
  <c r="B61" i="65"/>
  <c r="G60" i="65"/>
  <c r="I60" i="65" s="1"/>
  <c r="F61" i="65"/>
  <c r="D62" i="65" s="1"/>
  <c r="I63" i="39"/>
  <c r="B136" i="97"/>
  <c r="F136" i="97"/>
  <c r="H135" i="98"/>
  <c r="I135" i="98"/>
  <c r="I135" i="97"/>
  <c r="H135" i="97"/>
  <c r="B136" i="98"/>
  <c r="F136" i="98"/>
  <c r="I56" i="84"/>
  <c r="I58" i="82"/>
  <c r="G64" i="74"/>
  <c r="I64" i="74" s="1"/>
  <c r="B60" i="67"/>
  <c r="G60" i="67"/>
  <c r="H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H56" i="25"/>
  <c r="G56" i="25"/>
  <c r="D57" i="25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G59" i="68"/>
  <c r="I65" i="27"/>
  <c r="D56" i="95"/>
  <c r="E56" i="95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57" i="33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D144" i="41"/>
  <c r="E144" i="41" s="1"/>
  <c r="F144" i="41" s="1"/>
  <c r="G143" i="41"/>
  <c r="I143" i="41" s="1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I67" i="3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E143" i="43"/>
  <c r="F143" i="43" s="1"/>
  <c r="G143" i="43" s="1"/>
  <c r="J145" i="27"/>
  <c r="D147" i="27"/>
  <c r="B147" i="27" s="1"/>
  <c r="G146" i="27"/>
  <c r="E145" i="31"/>
  <c r="F145" i="31" s="1"/>
  <c r="D60" i="62"/>
  <c r="H59" i="62"/>
  <c r="G59" i="62"/>
  <c r="D56" i="13"/>
  <c r="E56" i="13" s="1"/>
  <c r="G55" i="13"/>
  <c r="H55" i="13"/>
  <c r="J142" i="73"/>
  <c r="D64" i="20"/>
  <c r="E64" i="20" s="1"/>
  <c r="D57" i="87"/>
  <c r="E57" i="87"/>
  <c r="B65" i="18"/>
  <c r="I63" i="73"/>
  <c r="D57" i="26"/>
  <c r="J143" i="21"/>
  <c r="E144" i="19"/>
  <c r="F144" i="19" s="1"/>
  <c r="G144" i="19" s="1"/>
  <c r="J145" i="30"/>
  <c r="E145" i="32"/>
  <c r="F145" i="32" s="1"/>
  <c r="G145" i="32" s="1"/>
  <c r="G63" i="20"/>
  <c r="I63" i="20" s="1"/>
  <c r="D58" i="33"/>
  <c r="E65" i="18"/>
  <c r="F65" i="18" s="1"/>
  <c r="J143" i="22"/>
  <c r="H56" i="26"/>
  <c r="I56" i="26" s="1"/>
  <c r="F60" i="59"/>
  <c r="G60" i="59" s="1"/>
  <c r="B60" i="59"/>
  <c r="I64" i="18"/>
  <c r="F64" i="73"/>
  <c r="G64" i="73" s="1"/>
  <c r="B64" i="73"/>
  <c r="B136" i="92"/>
  <c r="F136" i="92"/>
  <c r="G146" i="30"/>
  <c r="D147" i="30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G136" i="25"/>
  <c r="D137" i="25"/>
  <c r="E137" i="25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35" i="25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E137" i="26" l="1"/>
  <c r="F137" i="26" s="1"/>
  <c r="I63" i="58"/>
  <c r="D68" i="99"/>
  <c r="H67" i="99"/>
  <c r="G67" i="99"/>
  <c r="D57" i="98"/>
  <c r="E57" i="98"/>
  <c r="H56" i="98"/>
  <c r="G72" i="97"/>
  <c r="G73" i="97" s="1"/>
  <c r="H72" i="97"/>
  <c r="I66" i="99"/>
  <c r="I63" i="46"/>
  <c r="G56" i="98"/>
  <c r="G61" i="65"/>
  <c r="E64" i="58"/>
  <c r="F64" i="58" s="1"/>
  <c r="D65" i="58" s="1"/>
  <c r="B65" i="58" s="1"/>
  <c r="B64" i="58"/>
  <c r="H66" i="24"/>
  <c r="I66" i="24" s="1"/>
  <c r="H136" i="26"/>
  <c r="I136" i="26"/>
  <c r="B136" i="99"/>
  <c r="F136" i="99"/>
  <c r="H135" i="99"/>
  <c r="I135" i="99"/>
  <c r="D145" i="19"/>
  <c r="B145" i="19" s="1"/>
  <c r="I59" i="68"/>
  <c r="E62" i="67"/>
  <c r="F62" i="67" s="1"/>
  <c r="B62" i="67"/>
  <c r="H61" i="65"/>
  <c r="I61" i="65" s="1"/>
  <c r="I64" i="41"/>
  <c r="H64" i="39"/>
  <c r="D146" i="32"/>
  <c r="E146" i="32" s="1"/>
  <c r="F146" i="32" s="1"/>
  <c r="D137" i="98"/>
  <c r="G136" i="98"/>
  <c r="E137" i="98"/>
  <c r="D137" i="97"/>
  <c r="G136" i="97"/>
  <c r="E137" i="97"/>
  <c r="G56" i="94"/>
  <c r="I56" i="94" s="1"/>
  <c r="I59" i="82"/>
  <c r="I60" i="67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/>
  <c r="D59" i="80"/>
  <c r="E59" i="80" s="1"/>
  <c r="B60" i="82"/>
  <c r="I55" i="13"/>
  <c r="I62" i="45"/>
  <c r="G55" i="93"/>
  <c r="H58" i="80"/>
  <c r="D67" i="27"/>
  <c r="G66" i="27"/>
  <c r="H66" i="27"/>
  <c r="E60" i="82"/>
  <c r="F60" i="82" s="1"/>
  <c r="E57" i="25"/>
  <c r="F57" i="25" s="1"/>
  <c r="B57" i="25"/>
  <c r="H61" i="64"/>
  <c r="I68" i="29"/>
  <c r="H57" i="91"/>
  <c r="I57" i="91" s="1"/>
  <c r="I63" i="55"/>
  <c r="H55" i="93"/>
  <c r="I55" i="93" s="1"/>
  <c r="H143" i="41"/>
  <c r="J143" i="41" s="1"/>
  <c r="G58" i="80"/>
  <c r="E57" i="94"/>
  <c r="D57" i="94"/>
  <c r="E58" i="86"/>
  <c r="F58" i="86" s="1"/>
  <c r="B58" i="86"/>
  <c r="I56" i="25"/>
  <c r="D62" i="66"/>
  <c r="B62" i="66" s="1"/>
  <c r="D70" i="71"/>
  <c r="B70" i="71" s="1"/>
  <c r="I67" i="23"/>
  <c r="I59" i="75"/>
  <c r="D63" i="53"/>
  <c r="H62" i="53"/>
  <c r="G58" i="90"/>
  <c r="D59" i="90"/>
  <c r="B144" i="41"/>
  <c r="G56" i="89"/>
  <c r="I56" i="89" s="1"/>
  <c r="G57" i="84"/>
  <c r="I57" i="84" s="1"/>
  <c r="E58" i="84"/>
  <c r="D58" i="84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1" i="64"/>
  <c r="I68" i="71"/>
  <c r="E69" i="3"/>
  <c r="F69" i="3" s="1"/>
  <c r="D70" i="3" s="1"/>
  <c r="B70" i="3" s="1"/>
  <c r="I64" i="39"/>
  <c r="H58" i="76"/>
  <c r="I58" i="76" s="1"/>
  <c r="D59" i="76"/>
  <c r="E59" i="76" s="1"/>
  <c r="I63" i="44"/>
  <c r="D56" i="96"/>
  <c r="E56" i="96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/>
  <c r="B68" i="31"/>
  <c r="F68" i="31"/>
  <c r="B61" i="60"/>
  <c r="H61" i="60"/>
  <c r="G61" i="60"/>
  <c r="G56" i="92"/>
  <c r="I56" i="92" s="1"/>
  <c r="D57" i="92"/>
  <c r="E57" i="92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D66" i="18"/>
  <c r="E66" i="18" s="1"/>
  <c r="H65" i="18"/>
  <c r="G65" i="18"/>
  <c r="B58" i="33"/>
  <c r="E58" i="33"/>
  <c r="F58" i="33" s="1"/>
  <c r="I59" i="62"/>
  <c r="B57" i="87"/>
  <c r="F57" i="87"/>
  <c r="G57" i="87" s="1"/>
  <c r="D144" i="43"/>
  <c r="B144" i="43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B56" i="13"/>
  <c r="F56" i="13"/>
  <c r="G56" i="13" s="1"/>
  <c r="E60" i="62"/>
  <c r="F60" i="62" s="1"/>
  <c r="D145" i="34"/>
  <c r="B145" i="34" s="1"/>
  <c r="G144" i="34"/>
  <c r="F144" i="73"/>
  <c r="B144" i="73"/>
  <c r="E147" i="69"/>
  <c r="D147" i="69"/>
  <c r="G146" i="69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J139" i="65"/>
  <c r="J142" i="39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/>
  <c r="D137" i="92"/>
  <c r="E137" i="92"/>
  <c r="G136" i="92"/>
  <c r="E137" i="84"/>
  <c r="G136" i="84"/>
  <c r="D137" i="84"/>
  <c r="E147" i="30"/>
  <c r="F147" i="30" s="1"/>
  <c r="B147" i="30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G146" i="71"/>
  <c r="D147" i="71"/>
  <c r="E147" i="71" s="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E140" i="67" s="1"/>
  <c r="G139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F137" i="25"/>
  <c r="B137" i="2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6" i="25"/>
  <c r="H136" i="25"/>
  <c r="I135" i="33"/>
  <c r="H135" i="33"/>
  <c r="E65" i="58" l="1"/>
  <c r="F65" i="58" s="1"/>
  <c r="B146" i="32"/>
  <c r="G64" i="58"/>
  <c r="J136" i="26"/>
  <c r="D138" i="26"/>
  <c r="G137" i="26"/>
  <c r="H64" i="58"/>
  <c r="I64" i="58" s="1"/>
  <c r="I72" i="97"/>
  <c r="I73" i="97" s="1"/>
  <c r="H73" i="97"/>
  <c r="F57" i="98"/>
  <c r="D58" i="98" s="1"/>
  <c r="B57" i="98"/>
  <c r="G65" i="46"/>
  <c r="I65" i="46" s="1"/>
  <c r="I56" i="98"/>
  <c r="I67" i="99"/>
  <c r="E68" i="99"/>
  <c r="F68" i="99" s="1"/>
  <c r="D69" i="99" s="1"/>
  <c r="B68" i="99"/>
  <c r="E145" i="34"/>
  <c r="F145" i="34" s="1"/>
  <c r="D146" i="34" s="1"/>
  <c r="E146" i="34" s="1"/>
  <c r="E145" i="19"/>
  <c r="F145" i="19" s="1"/>
  <c r="D146" i="19" s="1"/>
  <c r="G136" i="99"/>
  <c r="E137" i="99"/>
  <c r="D137" i="99"/>
  <c r="D63" i="67"/>
  <c r="B63" i="67" s="1"/>
  <c r="G62" i="67"/>
  <c r="H62" i="67"/>
  <c r="I61" i="67"/>
  <c r="F137" i="97"/>
  <c r="B137" i="97"/>
  <c r="H136" i="98"/>
  <c r="I136" i="98"/>
  <c r="I136" i="97"/>
  <c r="H136" i="97"/>
  <c r="F137" i="98"/>
  <c r="B137" i="98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57" i="25"/>
  <c r="D58" i="25"/>
  <c r="H57" i="25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E57" i="95"/>
  <c r="D57" i="95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D66" i="58"/>
  <c r="H65" i="58"/>
  <c r="G65" i="58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144" i="43"/>
  <c r="F144" i="43" s="1"/>
  <c r="G144" i="43" s="1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J144" i="22"/>
  <c r="J146" i="27"/>
  <c r="D148" i="27"/>
  <c r="G147" i="27"/>
  <c r="J143" i="73"/>
  <c r="D58" i="26"/>
  <c r="E58" i="26" s="1"/>
  <c r="G57" i="26"/>
  <c r="H57" i="26"/>
  <c r="D61" i="62"/>
  <c r="E61" i="62" s="1"/>
  <c r="G60" i="62"/>
  <c r="H60" i="62"/>
  <c r="D57" i="13"/>
  <c r="I65" i="18"/>
  <c r="D59" i="33"/>
  <c r="E59" i="33" s="1"/>
  <c r="J138" i="75"/>
  <c r="J142" i="45"/>
  <c r="J145" i="32"/>
  <c r="D65" i="20"/>
  <c r="G58" i="33"/>
  <c r="F66" i="18"/>
  <c r="G66" i="18" s="1"/>
  <c r="B66" i="18"/>
  <c r="D58" i="87"/>
  <c r="E58" i="87" s="1"/>
  <c r="E144" i="39"/>
  <c r="F144" i="39" s="1"/>
  <c r="G144" i="39" s="1"/>
  <c r="E145" i="20"/>
  <c r="F145" i="20" s="1"/>
  <c r="G145" i="20" s="1"/>
  <c r="H56" i="13"/>
  <c r="I56" i="13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G145" i="19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H136" i="84"/>
  <c r="I136" i="84"/>
  <c r="G144" i="73"/>
  <c r="D145" i="73"/>
  <c r="E145" i="73" s="1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J136" i="25"/>
  <c r="G139" i="77"/>
  <c r="D140" i="77"/>
  <c r="E140" i="77" s="1"/>
  <c r="J143" i="42"/>
  <c r="E140" i="76"/>
  <c r="D140" i="76"/>
  <c r="G139" i="76"/>
  <c r="G137" i="25"/>
  <c r="D138" i="25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G139" i="75"/>
  <c r="D140" i="75"/>
  <c r="E140" i="75" s="1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B146" i="34" l="1"/>
  <c r="F146" i="34"/>
  <c r="G145" i="34"/>
  <c r="I145" i="34" s="1"/>
  <c r="H137" i="26"/>
  <c r="I137" i="26"/>
  <c r="E138" i="26"/>
  <c r="F138" i="26" s="1"/>
  <c r="B138" i="26"/>
  <c r="H57" i="98"/>
  <c r="I62" i="67"/>
  <c r="E69" i="99"/>
  <c r="F69" i="99" s="1"/>
  <c r="D70" i="99" s="1"/>
  <c r="B69" i="99"/>
  <c r="H68" i="99"/>
  <c r="E58" i="98"/>
  <c r="F58" i="98" s="1"/>
  <c r="B58" i="98"/>
  <c r="I69" i="3"/>
  <c r="G68" i="99"/>
  <c r="G57" i="98"/>
  <c r="D145" i="39"/>
  <c r="E63" i="67"/>
  <c r="F63" i="67" s="1"/>
  <c r="D64" i="67" s="1"/>
  <c r="B64" i="67" s="1"/>
  <c r="F137" i="99"/>
  <c r="B137" i="99"/>
  <c r="H136" i="99"/>
  <c r="I136" i="99"/>
  <c r="G70" i="3"/>
  <c r="H70" i="3"/>
  <c r="D145" i="43"/>
  <c r="B145" i="43" s="1"/>
  <c r="I67" i="17"/>
  <c r="I58" i="86"/>
  <c r="H68" i="24"/>
  <c r="I67" i="24"/>
  <c r="G68" i="24"/>
  <c r="D146" i="20"/>
  <c r="E146" i="20" s="1"/>
  <c r="F146" i="20" s="1"/>
  <c r="G137" i="98"/>
  <c r="D138" i="98"/>
  <c r="E138" i="98"/>
  <c r="G137" i="97"/>
  <c r="D138" i="97"/>
  <c r="E138" i="97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I57" i="25"/>
  <c r="E57" i="93"/>
  <c r="D57" i="93"/>
  <c r="G59" i="80"/>
  <c r="D60" i="80"/>
  <c r="E60" i="80" s="1"/>
  <c r="F60" i="80" s="1"/>
  <c r="I64" i="55"/>
  <c r="H56" i="93"/>
  <c r="I56" i="93" s="1"/>
  <c r="H59" i="80"/>
  <c r="E58" i="25"/>
  <c r="F58" i="25" s="1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5" i="58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B66" i="58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E66" i="58"/>
  <c r="F66" i="58" s="1"/>
  <c r="G66" i="58" s="1"/>
  <c r="I62" i="54"/>
  <c r="E70" i="69"/>
  <c r="F70" i="69" s="1"/>
  <c r="B70" i="69"/>
  <c r="E58" i="89"/>
  <c r="D58" i="89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F58" i="87"/>
  <c r="H58" i="87" s="1"/>
  <c r="B58" i="87"/>
  <c r="B57" i="13"/>
  <c r="B71" i="3"/>
  <c r="F71" i="3"/>
  <c r="G71" i="3" s="1"/>
  <c r="B61" i="62"/>
  <c r="F61" i="62"/>
  <c r="G61" i="62" s="1"/>
  <c r="J142" i="57"/>
  <c r="J144" i="34"/>
  <c r="J139" i="68"/>
  <c r="D66" i="73"/>
  <c r="D62" i="59"/>
  <c r="E62" i="59" s="1"/>
  <c r="B65" i="20"/>
  <c r="F58" i="26"/>
  <c r="H58" i="26" s="1"/>
  <c r="B58" i="26"/>
  <c r="D67" i="18"/>
  <c r="J146" i="71"/>
  <c r="J140" i="61"/>
  <c r="J140" i="63"/>
  <c r="H66" i="18"/>
  <c r="I66" i="18" s="1"/>
  <c r="E65" i="20"/>
  <c r="F65" i="20" s="1"/>
  <c r="H65" i="20" s="1"/>
  <c r="B59" i="33"/>
  <c r="F59" i="33"/>
  <c r="H59" i="33" s="1"/>
  <c r="E57" i="13"/>
  <c r="F57" i="13" s="1"/>
  <c r="I57" i="26"/>
  <c r="D147" i="31"/>
  <c r="G146" i="31"/>
  <c r="G145" i="41"/>
  <c r="D146" i="41"/>
  <c r="D142" i="63"/>
  <c r="E142" i="63" s="1"/>
  <c r="G141" i="63"/>
  <c r="D141" i="68"/>
  <c r="E141" i="68" s="1"/>
  <c r="G140" i="68"/>
  <c r="H138" i="81"/>
  <c r="I138" i="81"/>
  <c r="E138" i="90"/>
  <c r="G137" i="90"/>
  <c r="D138" i="90"/>
  <c r="G142" i="72"/>
  <c r="D143" i="72"/>
  <c r="E143" i="72" s="1"/>
  <c r="F142" i="62"/>
  <c r="B142" i="62"/>
  <c r="H147" i="30"/>
  <c r="I147" i="30"/>
  <c r="D143" i="53"/>
  <c r="G142" i="53"/>
  <c r="H146" i="32"/>
  <c r="I146" i="32"/>
  <c r="D141" i="66"/>
  <c r="E141" i="66" s="1"/>
  <c r="G140" i="66"/>
  <c r="G142" i="46"/>
  <c r="D143" i="46"/>
  <c r="B143" i="46" s="1"/>
  <c r="J146" i="29"/>
  <c r="D138" i="86"/>
  <c r="E138" i="86"/>
  <c r="G137" i="86"/>
  <c r="G143" i="74"/>
  <c r="D144" i="74"/>
  <c r="E144" i="74" s="1"/>
  <c r="B138" i="89"/>
  <c r="F138" i="89"/>
  <c r="I143" i="45"/>
  <c r="H143" i="45"/>
  <c r="E138" i="92"/>
  <c r="D138" i="92"/>
  <c r="G137" i="92"/>
  <c r="D148" i="69"/>
  <c r="E148" i="69" s="1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J145" i="18"/>
  <c r="B139" i="81"/>
  <c r="F139" i="81"/>
  <c r="J140" i="64"/>
  <c r="I137" i="89"/>
  <c r="H137" i="89"/>
  <c r="H141" i="62"/>
  <c r="I141" i="62"/>
  <c r="J141" i="53"/>
  <c r="G147" i="70"/>
  <c r="D148" i="70"/>
  <c r="E148" i="70" s="1"/>
  <c r="D148" i="29"/>
  <c r="G147" i="29"/>
  <c r="I144" i="73"/>
  <c r="H144" i="73"/>
  <c r="B145" i="39"/>
  <c r="E145" i="39"/>
  <c r="F145" i="39" s="1"/>
  <c r="E146" i="19"/>
  <c r="F146" i="19" s="1"/>
  <c r="B146" i="19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B138" i="2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E138" i="25"/>
  <c r="F138" i="25" s="1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7" i="25"/>
  <c r="H137" i="25"/>
  <c r="I139" i="77"/>
  <c r="H139" i="77"/>
  <c r="F145" i="42"/>
  <c r="B145" i="42"/>
  <c r="D147" i="34"/>
  <c r="E147" i="34" s="1"/>
  <c r="G146" i="34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H145" i="34" l="1"/>
  <c r="J145" i="34" s="1"/>
  <c r="J137" i="26"/>
  <c r="I57" i="98"/>
  <c r="B146" i="20"/>
  <c r="E64" i="67"/>
  <c r="F64" i="67" s="1"/>
  <c r="D139" i="26"/>
  <c r="B139" i="26" s="1"/>
  <c r="G138" i="26"/>
  <c r="H69" i="99"/>
  <c r="I68" i="99"/>
  <c r="E69" i="32"/>
  <c r="F69" i="32" s="1"/>
  <c r="D70" i="32" s="1"/>
  <c r="E70" i="32" s="1"/>
  <c r="F70" i="32" s="1"/>
  <c r="D71" i="32" s="1"/>
  <c r="H63" i="67"/>
  <c r="G69" i="99"/>
  <c r="G63" i="67"/>
  <c r="I70" i="3"/>
  <c r="D59" i="98"/>
  <c r="G58" i="98"/>
  <c r="H58" i="98"/>
  <c r="G58" i="26"/>
  <c r="I58" i="26" s="1"/>
  <c r="I68" i="24"/>
  <c r="E70" i="99"/>
  <c r="F70" i="99" s="1"/>
  <c r="D71" i="99" s="1"/>
  <c r="B70" i="99"/>
  <c r="I66" i="19"/>
  <c r="G137" i="99"/>
  <c r="E138" i="99"/>
  <c r="D138" i="99"/>
  <c r="E145" i="43"/>
  <c r="F145" i="43" s="1"/>
  <c r="D146" i="43" s="1"/>
  <c r="I57" i="94"/>
  <c r="I59" i="86"/>
  <c r="I67" i="27"/>
  <c r="I137" i="97"/>
  <c r="H137" i="97"/>
  <c r="B138" i="98"/>
  <c r="F138" i="98"/>
  <c r="B138" i="97"/>
  <c r="F138" i="97"/>
  <c r="H137" i="98"/>
  <c r="I137" i="98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G69" i="32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D67" i="58"/>
  <c r="E67" i="58" s="1"/>
  <c r="F67" i="58" s="1"/>
  <c r="G63" i="65"/>
  <c r="I62" i="68"/>
  <c r="H66" i="58"/>
  <c r="I66" i="58" s="1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G144" i="45"/>
  <c r="I144" i="45" s="1"/>
  <c r="G148" i="27"/>
  <c r="D149" i="27"/>
  <c r="E143" i="46"/>
  <c r="F143" i="46" s="1"/>
  <c r="J147" i="27"/>
  <c r="D58" i="13"/>
  <c r="E58" i="13" s="1"/>
  <c r="G57" i="13"/>
  <c r="H57" i="13"/>
  <c r="B66" i="73"/>
  <c r="D62" i="62"/>
  <c r="E62" i="62" s="1"/>
  <c r="D72" i="3"/>
  <c r="E72" i="3" s="1"/>
  <c r="E73" i="3" s="1"/>
  <c r="D59" i="87"/>
  <c r="E59" i="87" s="1"/>
  <c r="J146" i="32"/>
  <c r="J147" i="30"/>
  <c r="D60" i="33"/>
  <c r="E60" i="33" s="1"/>
  <c r="E66" i="73"/>
  <c r="F66" i="73" s="1"/>
  <c r="H66" i="73" s="1"/>
  <c r="B67" i="18"/>
  <c r="D66" i="20"/>
  <c r="E66" i="20" s="1"/>
  <c r="J144" i="42"/>
  <c r="J141" i="62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D140" i="81"/>
  <c r="E140" i="81" s="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G145" i="39"/>
  <c r="D146" i="39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7" i="25"/>
  <c r="J139" i="75"/>
  <c r="H143" i="57"/>
  <c r="I143" i="57"/>
  <c r="I147" i="71"/>
  <c r="H147" i="71"/>
  <c r="B144" i="57"/>
  <c r="F144" i="57"/>
  <c r="F148" i="71"/>
  <c r="B148" i="71"/>
  <c r="D139" i="25"/>
  <c r="G138" i="25"/>
  <c r="J139" i="76"/>
  <c r="B139" i="94"/>
  <c r="F139" i="94"/>
  <c r="I146" i="34"/>
  <c r="H146" i="34"/>
  <c r="G143" i="55"/>
  <c r="D144" i="55"/>
  <c r="B141" i="67"/>
  <c r="F141" i="67"/>
  <c r="G139" i="80"/>
  <c r="D140" i="80"/>
  <c r="E140" i="80" s="1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G140" i="76"/>
  <c r="D141" i="76"/>
  <c r="E141" i="76" s="1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G139" i="83"/>
  <c r="D140" i="83"/>
  <c r="E140" i="83" s="1"/>
  <c r="D144" i="54"/>
  <c r="G143" i="54"/>
  <c r="H69" i="32" l="1"/>
  <c r="I63" i="67"/>
  <c r="H70" i="23"/>
  <c r="I70" i="23" s="1"/>
  <c r="D71" i="23"/>
  <c r="E71" i="23" s="1"/>
  <c r="I69" i="99"/>
  <c r="B64" i="66"/>
  <c r="D68" i="19"/>
  <c r="E68" i="19" s="1"/>
  <c r="G64" i="67"/>
  <c r="D65" i="67"/>
  <c r="H64" i="67"/>
  <c r="I58" i="98"/>
  <c r="E139" i="26"/>
  <c r="F139" i="26" s="1"/>
  <c r="H138" i="26"/>
  <c r="I138" i="26"/>
  <c r="I62" i="63"/>
  <c r="E71" i="99"/>
  <c r="F71" i="99" s="1"/>
  <c r="D72" i="99" s="1"/>
  <c r="B71" i="99"/>
  <c r="H70" i="99"/>
  <c r="G70" i="99"/>
  <c r="E59" i="98"/>
  <c r="F59" i="98" s="1"/>
  <c r="D60" i="98" s="1"/>
  <c r="B59" i="98"/>
  <c r="I63" i="56"/>
  <c r="I69" i="24"/>
  <c r="I58" i="94"/>
  <c r="F138" i="99"/>
  <c r="B138" i="99"/>
  <c r="H137" i="99"/>
  <c r="I137" i="99"/>
  <c r="G145" i="43"/>
  <c r="H145" i="43" s="1"/>
  <c r="H57" i="93"/>
  <c r="I57" i="93" s="1"/>
  <c r="D67" i="72"/>
  <c r="E67" i="72" s="1"/>
  <c r="F67" i="72" s="1"/>
  <c r="D68" i="72" s="1"/>
  <c r="B68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D139" i="98"/>
  <c r="G138" i="98"/>
  <c r="E139" i="98"/>
  <c r="D139" i="97"/>
  <c r="E139" i="97" s="1"/>
  <c r="G138" i="97"/>
  <c r="H144" i="45"/>
  <c r="J144" i="45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B67" i="72"/>
  <c r="H63" i="66"/>
  <c r="I63" i="66" s="1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I69" i="32"/>
  <c r="D68" i="58"/>
  <c r="B68" i="58" s="1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E71" i="32"/>
  <c r="F71" i="32" s="1"/>
  <c r="B71" i="32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B70" i="32"/>
  <c r="G70" i="32"/>
  <c r="H70" i="32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I57" i="13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F68" i="19"/>
  <c r="D69" i="19" s="1"/>
  <c r="B68" i="19"/>
  <c r="E65" i="66"/>
  <c r="F65" i="66" s="1"/>
  <c r="B67" i="58"/>
  <c r="G67" i="58"/>
  <c r="H67" i="58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J147" i="69"/>
  <c r="J141" i="65"/>
  <c r="E149" i="27"/>
  <c r="F149" i="27" s="1"/>
  <c r="B149" i="27"/>
  <c r="I148" i="27"/>
  <c r="H148" i="27"/>
  <c r="J142" i="53"/>
  <c r="J141" i="60"/>
  <c r="J147" i="70"/>
  <c r="J140" i="68"/>
  <c r="J142" i="58"/>
  <c r="J143" i="74"/>
  <c r="D68" i="18"/>
  <c r="E68" i="18" s="1"/>
  <c r="F72" i="3"/>
  <c r="H72" i="3" s="1"/>
  <c r="B72" i="3"/>
  <c r="F71" i="23"/>
  <c r="G71" i="23" s="1"/>
  <c r="D63" i="59"/>
  <c r="E63" i="59" s="1"/>
  <c r="J139" i="79"/>
  <c r="J147" i="29"/>
  <c r="H62" i="59"/>
  <c r="E146" i="43"/>
  <c r="F146" i="43" s="1"/>
  <c r="B146" i="43"/>
  <c r="F60" i="33"/>
  <c r="H60" i="33" s="1"/>
  <c r="B60" i="33"/>
  <c r="B59" i="87"/>
  <c r="F59" i="87"/>
  <c r="H59" i="87" s="1"/>
  <c r="F62" i="62"/>
  <c r="G62" i="62" s="1"/>
  <c r="B62" i="62"/>
  <c r="F58" i="13"/>
  <c r="G58" i="13" s="1"/>
  <c r="B58" i="13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G140" i="78"/>
  <c r="D141" i="78"/>
  <c r="E141" i="78" s="1"/>
  <c r="J146" i="31"/>
  <c r="H138" i="89"/>
  <c r="I138" i="89"/>
  <c r="E139" i="90"/>
  <c r="G138" i="90"/>
  <c r="D139" i="90"/>
  <c r="D139" i="86"/>
  <c r="E139" i="86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B146" i="39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B139" i="2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 s="1"/>
  <c r="I143" i="55"/>
  <c r="H143" i="55"/>
  <c r="E139" i="25"/>
  <c r="F139" i="25" s="1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I138" i="25"/>
  <c r="H138" i="25"/>
  <c r="B71" i="23" l="1"/>
  <c r="I145" i="43"/>
  <c r="J145" i="43" s="1"/>
  <c r="J138" i="26"/>
  <c r="I64" i="67"/>
  <c r="B65" i="67"/>
  <c r="E65" i="67"/>
  <c r="F65" i="67" s="1"/>
  <c r="D140" i="26"/>
  <c r="G139" i="26"/>
  <c r="F60" i="25"/>
  <c r="H60" i="25" s="1"/>
  <c r="H59" i="98"/>
  <c r="F72" i="29"/>
  <c r="H72" i="29" s="1"/>
  <c r="B60" i="25"/>
  <c r="G59" i="98"/>
  <c r="I64" i="66"/>
  <c r="I70" i="99"/>
  <c r="E72" i="99"/>
  <c r="E73" i="99" s="1"/>
  <c r="B72" i="99"/>
  <c r="E60" i="98"/>
  <c r="F60" i="98" s="1"/>
  <c r="D61" i="98" s="1"/>
  <c r="B60" i="98"/>
  <c r="H71" i="99"/>
  <c r="G59" i="25"/>
  <c r="G71" i="99"/>
  <c r="I59" i="91"/>
  <c r="I61" i="86"/>
  <c r="I71" i="29"/>
  <c r="G138" i="99"/>
  <c r="E139" i="99"/>
  <c r="D139" i="99"/>
  <c r="I60" i="90"/>
  <c r="I60" i="86"/>
  <c r="I59" i="84"/>
  <c r="I61" i="76"/>
  <c r="E68" i="72"/>
  <c r="F68" i="72" s="1"/>
  <c r="G68" i="72" s="1"/>
  <c r="G67" i="72"/>
  <c r="H67" i="72"/>
  <c r="I63" i="61"/>
  <c r="F139" i="97"/>
  <c r="B139" i="97"/>
  <c r="H138" i="98"/>
  <c r="I138" i="98"/>
  <c r="H138" i="97"/>
  <c r="I138" i="97"/>
  <c r="F139" i="98"/>
  <c r="B139" i="98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I59" i="25" s="1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71" i="32"/>
  <c r="G71" i="32"/>
  <c r="H58" i="95"/>
  <c r="D59" i="95"/>
  <c r="G58" i="95"/>
  <c r="B69" i="22"/>
  <c r="H59" i="26"/>
  <c r="I59" i="26" s="1"/>
  <c r="H58" i="13"/>
  <c r="I58" i="13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G68" i="19"/>
  <c r="I63" i="68"/>
  <c r="E68" i="58"/>
  <c r="F68" i="58" s="1"/>
  <c r="G68" i="58" s="1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58"/>
  <c r="I67" i="43"/>
  <c r="D69" i="72"/>
  <c r="B69" i="72" s="1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H68" i="1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E69" i="19"/>
  <c r="F69" i="19" s="1"/>
  <c r="B69" i="1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70" i="32"/>
  <c r="I67" i="41"/>
  <c r="E61" i="79"/>
  <c r="F61" i="79" s="1"/>
  <c r="D72" i="32"/>
  <c r="E72" i="32" s="1"/>
  <c r="E73" i="32" s="1"/>
  <c r="F72" i="28"/>
  <c r="I60" i="88"/>
  <c r="E64" i="64"/>
  <c r="F64" i="64" s="1"/>
  <c r="B65" i="56"/>
  <c r="F65" i="56"/>
  <c r="H65" i="56" s="1"/>
  <c r="B64" i="68"/>
  <c r="F64" i="68"/>
  <c r="J148" i="27"/>
  <c r="J142" i="62"/>
  <c r="E144" i="53"/>
  <c r="F144" i="53" s="1"/>
  <c r="D150" i="27"/>
  <c r="B150" i="27" s="1"/>
  <c r="G149" i="27"/>
  <c r="J144" i="56"/>
  <c r="J148" i="30"/>
  <c r="H73" i="3"/>
  <c r="J146" i="22"/>
  <c r="G66" i="20"/>
  <c r="I66" i="20" s="1"/>
  <c r="D60" i="26"/>
  <c r="E60" i="26" s="1"/>
  <c r="G60" i="33"/>
  <c r="I60" i="33" s="1"/>
  <c r="D147" i="43"/>
  <c r="G146" i="43"/>
  <c r="I62" i="59"/>
  <c r="D72" i="23"/>
  <c r="B63" i="59"/>
  <c r="F63" i="59"/>
  <c r="G63" i="59" s="1"/>
  <c r="J146" i="20"/>
  <c r="D59" i="13"/>
  <c r="D60" i="87"/>
  <c r="H71" i="23"/>
  <c r="I71" i="23" s="1"/>
  <c r="E147" i="41"/>
  <c r="F147" i="41" s="1"/>
  <c r="D67" i="20"/>
  <c r="E67" i="20" s="1"/>
  <c r="D61" i="33"/>
  <c r="J147" i="32"/>
  <c r="J145" i="73"/>
  <c r="F67" i="73"/>
  <c r="H67" i="73" s="1"/>
  <c r="B67" i="73"/>
  <c r="D63" i="62"/>
  <c r="E63" i="62" s="1"/>
  <c r="B68" i="18"/>
  <c r="F68" i="18"/>
  <c r="H68" i="18" s="1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 s="1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 s="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I141" i="68"/>
  <c r="H141" i="68"/>
  <c r="J146" i="19"/>
  <c r="F139" i="92"/>
  <c r="B139" i="92"/>
  <c r="E144" i="46"/>
  <c r="F144" i="46" s="1"/>
  <c r="I147" i="31"/>
  <c r="H147" i="31"/>
  <c r="D146" i="56"/>
  <c r="G145" i="56"/>
  <c r="J138" i="25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39" i="25"/>
  <c r="D140" i="25"/>
  <c r="E140" i="25" s="1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G72" i="29" l="1"/>
  <c r="G73" i="29" s="1"/>
  <c r="H68" i="72"/>
  <c r="G60" i="25"/>
  <c r="I60" i="25" s="1"/>
  <c r="I68" i="19"/>
  <c r="D61" i="25"/>
  <c r="E61" i="25" s="1"/>
  <c r="I59" i="98"/>
  <c r="G65" i="67"/>
  <c r="H65" i="67"/>
  <c r="D66" i="67"/>
  <c r="H139" i="26"/>
  <c r="I139" i="26"/>
  <c r="E140" i="26"/>
  <c r="F140" i="26" s="1"/>
  <c r="B140" i="26"/>
  <c r="I71" i="99"/>
  <c r="F72" i="99"/>
  <c r="G72" i="99" s="1"/>
  <c r="G73" i="99" s="1"/>
  <c r="E61" i="98"/>
  <c r="F61" i="98" s="1"/>
  <c r="B61" i="98"/>
  <c r="H60" i="98"/>
  <c r="G60" i="98"/>
  <c r="I67" i="44"/>
  <c r="I67" i="72"/>
  <c r="I62" i="86"/>
  <c r="I63" i="82"/>
  <c r="I70" i="31"/>
  <c r="F139" i="99"/>
  <c r="B139" i="99"/>
  <c r="I138" i="99"/>
  <c r="H138" i="99"/>
  <c r="E68" i="44"/>
  <c r="F68" i="44" s="1"/>
  <c r="G68" i="44" s="1"/>
  <c r="H67" i="39"/>
  <c r="D140" i="98"/>
  <c r="G139" i="98"/>
  <c r="E140" i="98"/>
  <c r="D140" i="97"/>
  <c r="E140" i="97" s="1"/>
  <c r="G139" i="97"/>
  <c r="I58" i="93"/>
  <c r="D60" i="93"/>
  <c r="B60" i="93" s="1"/>
  <c r="H59" i="93"/>
  <c r="I59" i="93" s="1"/>
  <c r="E69" i="72"/>
  <c r="F69" i="72" s="1"/>
  <c r="G69" i="72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I68" i="72"/>
  <c r="B62" i="80"/>
  <c r="F62" i="80"/>
  <c r="G62" i="80" s="1"/>
  <c r="E60" i="94"/>
  <c r="F60" i="94" s="1"/>
  <c r="B60" i="94"/>
  <c r="D61" i="91"/>
  <c r="E61" i="91" s="1"/>
  <c r="F61" i="91" s="1"/>
  <c r="I67" i="39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D69" i="58"/>
  <c r="E69" i="58" s="1"/>
  <c r="H68" i="58"/>
  <c r="I68" i="58" s="1"/>
  <c r="E59" i="95"/>
  <c r="F59" i="95" s="1"/>
  <c r="B59" i="95"/>
  <c r="G58" i="96"/>
  <c r="I58" i="96" s="1"/>
  <c r="D59" i="96"/>
  <c r="E59" i="96" s="1"/>
  <c r="F59" i="96" s="1"/>
  <c r="G62" i="76"/>
  <c r="H69" i="22"/>
  <c r="I71" i="3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H69" i="19"/>
  <c r="D70" i="19"/>
  <c r="E70" i="19" s="1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G69" i="19"/>
  <c r="E69" i="41"/>
  <c r="F69" i="41" s="1"/>
  <c r="G61" i="79"/>
  <c r="H68" i="44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145" i="53"/>
  <c r="E145" i="53" s="1"/>
  <c r="F145" i="53" s="1"/>
  <c r="G144" i="53"/>
  <c r="I144" i="53" s="1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B72" i="23"/>
  <c r="D64" i="59"/>
  <c r="E64" i="59" s="1"/>
  <c r="B61" i="25"/>
  <c r="F61" i="25"/>
  <c r="G61" i="25" s="1"/>
  <c r="H146" i="43"/>
  <c r="I146" i="43"/>
  <c r="D68" i="73"/>
  <c r="E68" i="73" s="1"/>
  <c r="D148" i="41"/>
  <c r="G147" i="41"/>
  <c r="B60" i="87"/>
  <c r="J144" i="74"/>
  <c r="D69" i="18"/>
  <c r="E69" i="18" s="1"/>
  <c r="G67" i="73"/>
  <c r="I67" i="73" s="1"/>
  <c r="B61" i="33"/>
  <c r="H63" i="59"/>
  <c r="I63" i="59" s="1"/>
  <c r="E147" i="43"/>
  <c r="F147" i="43" s="1"/>
  <c r="B147" i="43"/>
  <c r="B59" i="13"/>
  <c r="J142" i="65"/>
  <c r="J140" i="78"/>
  <c r="J143" i="53"/>
  <c r="J143" i="58"/>
  <c r="J146" i="4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E59" i="13"/>
  <c r="F59" i="13" s="1"/>
  <c r="I72" i="29"/>
  <c r="I73" i="29" s="1"/>
  <c r="H73" i="29"/>
  <c r="E72" i="23"/>
  <c r="E73" i="2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 s="1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 s="1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E141" i="85" s="1"/>
  <c r="G140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E147" i="73"/>
  <c r="F147" i="73" s="1"/>
  <c r="B147" i="73"/>
  <c r="B140" i="89"/>
  <c r="F140" i="89"/>
  <c r="H149" i="30"/>
  <c r="I149" i="30"/>
  <c r="E148" i="20"/>
  <c r="F148" i="20" s="1"/>
  <c r="E140" i="92"/>
  <c r="D140" i="92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E140" i="87" s="1"/>
  <c r="G139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B140" i="25"/>
  <c r="F140" i="25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I139" i="25"/>
  <c r="H139" i="25"/>
  <c r="E140" i="93"/>
  <c r="F140" i="93" s="1"/>
  <c r="I65" i="67" l="1"/>
  <c r="E66" i="67"/>
  <c r="F66" i="67" s="1"/>
  <c r="B66" i="67"/>
  <c r="D69" i="44"/>
  <c r="E69" i="44" s="1"/>
  <c r="F69" i="44" s="1"/>
  <c r="G69" i="44" s="1"/>
  <c r="G140" i="26"/>
  <c r="D141" i="26"/>
  <c r="J139" i="26"/>
  <c r="D62" i="98"/>
  <c r="G61" i="98"/>
  <c r="H72" i="99"/>
  <c r="H73" i="99" s="1"/>
  <c r="I60" i="98"/>
  <c r="H61" i="98"/>
  <c r="E60" i="93"/>
  <c r="F60" i="93" s="1"/>
  <c r="H60" i="93" s="1"/>
  <c r="D70" i="72"/>
  <c r="B70" i="72" s="1"/>
  <c r="D72" i="31"/>
  <c r="E72" i="31" s="1"/>
  <c r="E73" i="31" s="1"/>
  <c r="H71" i="31"/>
  <c r="I71" i="31" s="1"/>
  <c r="G139" i="99"/>
  <c r="D140" i="99"/>
  <c r="E140" i="99" s="1"/>
  <c r="H144" i="53"/>
  <c r="J144" i="53" s="1"/>
  <c r="H69" i="72"/>
  <c r="I69" i="72" s="1"/>
  <c r="I64" i="63"/>
  <c r="F140" i="97"/>
  <c r="B140" i="97"/>
  <c r="H139" i="98"/>
  <c r="I139" i="98"/>
  <c r="I139" i="97"/>
  <c r="H139" i="97"/>
  <c r="B140" i="98"/>
  <c r="F140" i="98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B69" i="58"/>
  <c r="F69" i="58"/>
  <c r="G69" i="58" s="1"/>
  <c r="I60" i="81"/>
  <c r="E61" i="81"/>
  <c r="F61" i="81" s="1"/>
  <c r="G61" i="81" s="1"/>
  <c r="B61" i="81"/>
  <c r="B64" i="86"/>
  <c r="H64" i="86"/>
  <c r="G64" i="86"/>
  <c r="I61" i="79"/>
  <c r="I65" i="54"/>
  <c r="I68" i="4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E70" i="72"/>
  <c r="F70" i="72" s="1"/>
  <c r="B145" i="53"/>
  <c r="G71" i="30"/>
  <c r="B66" i="56"/>
  <c r="G66" i="56"/>
  <c r="H66" i="56"/>
  <c r="E60" i="92"/>
  <c r="F60" i="92" s="1"/>
  <c r="H60" i="92" s="1"/>
  <c r="I69" i="19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D151" i="30"/>
  <c r="E151" i="30" s="1"/>
  <c r="F151" i="30" s="1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B70" i="19"/>
  <c r="F70" i="19"/>
  <c r="E66" i="54"/>
  <c r="F66" i="54" s="1"/>
  <c r="B65" i="68"/>
  <c r="G65" i="68"/>
  <c r="H65" i="68"/>
  <c r="E65" i="64"/>
  <c r="F65" i="64" s="1"/>
  <c r="E67" i="60"/>
  <c r="F67" i="60" s="1"/>
  <c r="H67" i="60" s="1"/>
  <c r="B67" i="60"/>
  <c r="J149" i="27"/>
  <c r="E144" i="61"/>
  <c r="F144" i="61" s="1"/>
  <c r="E144" i="60"/>
  <c r="F144" i="60" s="1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D61" i="87"/>
  <c r="G60" i="87"/>
  <c r="H60" i="87"/>
  <c r="D68" i="20"/>
  <c r="E68" i="20" s="1"/>
  <c r="D64" i="62"/>
  <c r="E64" i="62" s="1"/>
  <c r="B148" i="41"/>
  <c r="E148" i="41"/>
  <c r="F148" i="41" s="1"/>
  <c r="H61" i="25"/>
  <c r="I61" i="25" s="1"/>
  <c r="J146" i="39"/>
  <c r="F69" i="18"/>
  <c r="H69" i="18" s="1"/>
  <c r="B69" i="18"/>
  <c r="G147" i="43"/>
  <c r="D148" i="43"/>
  <c r="B68" i="73"/>
  <c r="F68" i="73"/>
  <c r="H68" i="73" s="1"/>
  <c r="D62" i="25"/>
  <c r="E62" i="25" s="1"/>
  <c r="F72" i="23"/>
  <c r="J147" i="20"/>
  <c r="J147" i="22"/>
  <c r="D61" i="26"/>
  <c r="E61" i="26" s="1"/>
  <c r="H67" i="20"/>
  <c r="I67" i="20" s="1"/>
  <c r="H63" i="62"/>
  <c r="I63" i="62" s="1"/>
  <c r="I147" i="41"/>
  <c r="H147" i="41"/>
  <c r="J146" i="43"/>
  <c r="B64" i="59"/>
  <c r="F64" i="59"/>
  <c r="G64" i="59" s="1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J139" i="2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G140" i="25"/>
  <c r="D141" i="25"/>
  <c r="E141" i="25" s="1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F72" i="31" l="1"/>
  <c r="H72" i="31" s="1"/>
  <c r="G60" i="93"/>
  <c r="I61" i="98"/>
  <c r="G72" i="69"/>
  <c r="G73" i="69" s="1"/>
  <c r="I66" i="45"/>
  <c r="B72" i="31"/>
  <c r="I72" i="99"/>
  <c r="I73" i="99" s="1"/>
  <c r="G72" i="31"/>
  <c r="G73" i="31" s="1"/>
  <c r="B69" i="44"/>
  <c r="I64" i="75"/>
  <c r="D61" i="93"/>
  <c r="E61" i="93" s="1"/>
  <c r="F61" i="93" s="1"/>
  <c r="D62" i="93" s="1"/>
  <c r="E62" i="93" s="1"/>
  <c r="G66" i="67"/>
  <c r="D67" i="67"/>
  <c r="E62" i="98"/>
  <c r="F62" i="98" s="1"/>
  <c r="B62" i="98"/>
  <c r="H66" i="67"/>
  <c r="I66" i="67" s="1"/>
  <c r="E141" i="26"/>
  <c r="F141" i="26" s="1"/>
  <c r="B141" i="26"/>
  <c r="H140" i="26"/>
  <c r="I140" i="26"/>
  <c r="H73" i="31"/>
  <c r="I66" i="53"/>
  <c r="I69" i="46"/>
  <c r="D68" i="66"/>
  <c r="B68" i="66" s="1"/>
  <c r="F140" i="99"/>
  <c r="B140" i="99"/>
  <c r="H139" i="99"/>
  <c r="I139" i="99"/>
  <c r="D141" i="98"/>
  <c r="G140" i="98"/>
  <c r="D141" i="97"/>
  <c r="G140" i="97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I62" i="90"/>
  <c r="E71" i="42"/>
  <c r="F71" i="42" s="1"/>
  <c r="B71" i="42"/>
  <c r="H73" i="71"/>
  <c r="I72" i="71"/>
  <c r="I73" i="71" s="1"/>
  <c r="E70" i="34"/>
  <c r="F70" i="34" s="1"/>
  <c r="B70" i="34"/>
  <c r="I60" i="93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70" i="72"/>
  <c r="D71" i="72"/>
  <c r="B71" i="72" s="1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H69" i="58"/>
  <c r="I69" i="58" s="1"/>
  <c r="D70" i="58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D71" i="19"/>
  <c r="G70" i="74"/>
  <c r="D71" i="74"/>
  <c r="E71" i="74" s="1"/>
  <c r="D67" i="54"/>
  <c r="D63" i="79"/>
  <c r="E63" i="79" s="1"/>
  <c r="B63" i="88"/>
  <c r="B151" i="30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70" i="19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G72" i="30"/>
  <c r="G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H70" i="72"/>
  <c r="I60" i="87"/>
  <c r="D68" i="60"/>
  <c r="E68" i="60" s="1"/>
  <c r="F68" i="60" s="1"/>
  <c r="D69" i="60" s="1"/>
  <c r="H70" i="19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J148" i="31"/>
  <c r="J149" i="29"/>
  <c r="E145" i="62"/>
  <c r="F145" i="62" s="1"/>
  <c r="D146" i="62" s="1"/>
  <c r="B146" i="62" s="1"/>
  <c r="J147" i="41"/>
  <c r="B62" i="25"/>
  <c r="F62" i="25"/>
  <c r="H62" i="25" s="1"/>
  <c r="D69" i="73"/>
  <c r="E69" i="73" s="1"/>
  <c r="B68" i="53"/>
  <c r="D70" i="18"/>
  <c r="E70" i="18" s="1"/>
  <c r="G148" i="41"/>
  <c r="D149" i="41"/>
  <c r="F68" i="20"/>
  <c r="H68" i="20" s="1"/>
  <c r="B68" i="20"/>
  <c r="I61" i="33"/>
  <c r="I59" i="13"/>
  <c r="B61" i="26"/>
  <c r="F61" i="26"/>
  <c r="H61" i="26" s="1"/>
  <c r="H72" i="23"/>
  <c r="G72" i="23"/>
  <c r="G73" i="23" s="1"/>
  <c r="B61" i="87"/>
  <c r="B62" i="33"/>
  <c r="J144" i="58"/>
  <c r="J149" i="69"/>
  <c r="J146" i="45"/>
  <c r="D65" i="59"/>
  <c r="E65" i="59" s="1"/>
  <c r="G68" i="73"/>
  <c r="I68" i="73" s="1"/>
  <c r="E148" i="43"/>
  <c r="F148" i="43" s="1"/>
  <c r="B148" i="43"/>
  <c r="F64" i="62"/>
  <c r="G64" i="62" s="1"/>
  <c r="B64" i="62"/>
  <c r="E61" i="87"/>
  <c r="F61" i="87" s="1"/>
  <c r="E62" i="33"/>
  <c r="F62" i="33" s="1"/>
  <c r="H62" i="33" s="1"/>
  <c r="B60" i="13"/>
  <c r="F60" i="13"/>
  <c r="H60" i="13" s="1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F141" i="25"/>
  <c r="B141" i="25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I140" i="25"/>
  <c r="H140" i="25"/>
  <c r="D142" i="94"/>
  <c r="E142" i="94" s="1"/>
  <c r="G141" i="94"/>
  <c r="F142" i="80"/>
  <c r="B142" i="80"/>
  <c r="B149" i="21"/>
  <c r="F149" i="21"/>
  <c r="H145" i="55"/>
  <c r="I145" i="55"/>
  <c r="B61" i="93" l="1"/>
  <c r="E68" i="66"/>
  <c r="F68" i="66" s="1"/>
  <c r="I72" i="31"/>
  <c r="I73" i="31" s="1"/>
  <c r="I72" i="69"/>
  <c r="I73" i="69" s="1"/>
  <c r="H61" i="93"/>
  <c r="G61" i="93"/>
  <c r="I61" i="93" s="1"/>
  <c r="D63" i="98"/>
  <c r="B63" i="98" s="1"/>
  <c r="H62" i="98"/>
  <c r="G62" i="98"/>
  <c r="E67" i="67"/>
  <c r="F67" i="67" s="1"/>
  <c r="B67" i="67"/>
  <c r="J140" i="26"/>
  <c r="D142" i="26"/>
  <c r="G141" i="26"/>
  <c r="I70" i="72"/>
  <c r="D141" i="99"/>
  <c r="E141" i="99" s="1"/>
  <c r="G140" i="99"/>
  <c r="I70" i="74"/>
  <c r="E71" i="72"/>
  <c r="F71" i="72" s="1"/>
  <c r="D72" i="72" s="1"/>
  <c r="E72" i="72" s="1"/>
  <c r="E73" i="72" s="1"/>
  <c r="F68" i="53"/>
  <c r="H68" i="53" s="1"/>
  <c r="I67" i="53"/>
  <c r="G67" i="45"/>
  <c r="I67" i="45" s="1"/>
  <c r="F72" i="24"/>
  <c r="H72" i="24" s="1"/>
  <c r="H73" i="24" s="1"/>
  <c r="H140" i="97"/>
  <c r="I140" i="97"/>
  <c r="B141" i="97"/>
  <c r="H140" i="98"/>
  <c r="I140" i="98"/>
  <c r="E141" i="97"/>
  <c r="F141" i="97" s="1"/>
  <c r="E141" i="98"/>
  <c r="F141" i="98" s="1"/>
  <c r="B141" i="98"/>
  <c r="E145" i="64"/>
  <c r="F145" i="64" s="1"/>
  <c r="G145" i="62"/>
  <c r="I145" i="62" s="1"/>
  <c r="I65" i="75"/>
  <c r="G63" i="80"/>
  <c r="I63" i="80" s="1"/>
  <c r="E67" i="65"/>
  <c r="F67" i="65" s="1"/>
  <c r="G67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E70" i="58"/>
  <c r="F70" i="58" s="1"/>
  <c r="B70" i="58"/>
  <c r="B64" i="76"/>
  <c r="I60" i="96"/>
  <c r="E64" i="76"/>
  <c r="F64" i="76" s="1"/>
  <c r="I65" i="64"/>
  <c r="E68" i="68"/>
  <c r="F68" i="68" s="1"/>
  <c r="H68" i="68" s="1"/>
  <c r="I66" i="63"/>
  <c r="H64" i="77"/>
  <c r="I70" i="19"/>
  <c r="D71" i="43"/>
  <c r="E71" i="43" s="1"/>
  <c r="I72" i="30"/>
  <c r="I73" i="30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B71" i="19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E71" i="19"/>
  <c r="F71" i="19" s="1"/>
  <c r="B70" i="21"/>
  <c r="H70" i="21"/>
  <c r="G70" i="21"/>
  <c r="I66" i="68"/>
  <c r="E66" i="64"/>
  <c r="F66" i="64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F144" i="68" s="1"/>
  <c r="D152" i="27"/>
  <c r="G151" i="27"/>
  <c r="J150" i="27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D62" i="87"/>
  <c r="E62" i="87" s="1"/>
  <c r="H61" i="87"/>
  <c r="G61" i="87"/>
  <c r="H71" i="72"/>
  <c r="G68" i="68"/>
  <c r="D69" i="66"/>
  <c r="E69" i="66" s="1"/>
  <c r="G68" i="66"/>
  <c r="H68" i="66"/>
  <c r="D68" i="65"/>
  <c r="J146" i="56"/>
  <c r="E145" i="63"/>
  <c r="F145" i="63" s="1"/>
  <c r="D146" i="63" s="1"/>
  <c r="D61" i="13"/>
  <c r="D65" i="62"/>
  <c r="E65" i="62" s="1"/>
  <c r="D149" i="43"/>
  <c r="G148" i="43"/>
  <c r="B65" i="59"/>
  <c r="F65" i="59"/>
  <c r="H65" i="59" s="1"/>
  <c r="D63" i="33"/>
  <c r="I72" i="23"/>
  <c r="I73" i="23" s="1"/>
  <c r="H73" i="23"/>
  <c r="D62" i="26"/>
  <c r="E62" i="26" s="1"/>
  <c r="B70" i="18"/>
  <c r="F70" i="18"/>
  <c r="D63" i="25"/>
  <c r="H64" i="62"/>
  <c r="I64" i="62" s="1"/>
  <c r="D69" i="20"/>
  <c r="E69" i="20" s="1"/>
  <c r="B149" i="41"/>
  <c r="E149" i="41"/>
  <c r="F149" i="41" s="1"/>
  <c r="G60" i="13"/>
  <c r="I60" i="13" s="1"/>
  <c r="G62" i="33"/>
  <c r="I62" i="33" s="1"/>
  <c r="G61" i="26"/>
  <c r="I61" i="26" s="1"/>
  <c r="G68" i="20"/>
  <c r="I68" i="20" s="1"/>
  <c r="H148" i="41"/>
  <c r="I148" i="41"/>
  <c r="B69" i="73"/>
  <c r="F69" i="73"/>
  <c r="G69" i="73" s="1"/>
  <c r="G62" i="25"/>
  <c r="I62" i="25" s="1"/>
  <c r="J147" i="43"/>
  <c r="G149" i="19"/>
  <c r="D150" i="19"/>
  <c r="D150" i="22"/>
  <c r="B150" i="22" s="1"/>
  <c r="G149" i="22"/>
  <c r="G150" i="32"/>
  <c r="D151" i="32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H145" i="62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J140" i="25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G141" i="25"/>
  <c r="D142" i="25"/>
  <c r="E142" i="25" s="1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H67" i="65" l="1"/>
  <c r="H72" i="17"/>
  <c r="E63" i="98"/>
  <c r="F63" i="98" s="1"/>
  <c r="I62" i="98"/>
  <c r="H67" i="67"/>
  <c r="D68" i="67"/>
  <c r="B68" i="67" s="1"/>
  <c r="D69" i="68"/>
  <c r="G67" i="67"/>
  <c r="H141" i="26"/>
  <c r="I141" i="26"/>
  <c r="B142" i="26"/>
  <c r="E142" i="26"/>
  <c r="F142" i="26" s="1"/>
  <c r="G72" i="24"/>
  <c r="G73" i="24" s="1"/>
  <c r="D147" i="72"/>
  <c r="B147" i="72" s="1"/>
  <c r="G71" i="72"/>
  <c r="G68" i="53"/>
  <c r="I68" i="53" s="1"/>
  <c r="D69" i="53"/>
  <c r="E69" i="53" s="1"/>
  <c r="H140" i="99"/>
  <c r="I140" i="99"/>
  <c r="B141" i="99"/>
  <c r="F141" i="99"/>
  <c r="I63" i="84"/>
  <c r="I66" i="65"/>
  <c r="G65" i="59"/>
  <c r="I65" i="59" s="1"/>
  <c r="G141" i="98"/>
  <c r="D142" i="98"/>
  <c r="D142" i="97"/>
  <c r="G141" i="97"/>
  <c r="G145" i="63"/>
  <c r="I145" i="63" s="1"/>
  <c r="G146" i="62"/>
  <c r="G145" i="64"/>
  <c r="D146" i="64"/>
  <c r="G151" i="70"/>
  <c r="H151" i="70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H70" i="58"/>
  <c r="D71" i="58"/>
  <c r="G70" i="58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I62" i="81" s="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I72" i="17"/>
  <c r="I73" i="17" s="1"/>
  <c r="H73" i="1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D71" i="18"/>
  <c r="E71" i="18" s="1"/>
  <c r="B63" i="33"/>
  <c r="B61" i="13"/>
  <c r="B68" i="65"/>
  <c r="B69" i="68"/>
  <c r="I71" i="72"/>
  <c r="E149" i="73"/>
  <c r="F149" i="73" s="1"/>
  <c r="D150" i="73" s="1"/>
  <c r="E150" i="73" s="1"/>
  <c r="H69" i="73"/>
  <c r="I69" i="73" s="1"/>
  <c r="B63" i="25"/>
  <c r="H70" i="18"/>
  <c r="I148" i="43"/>
  <c r="H148" i="43"/>
  <c r="F65" i="62"/>
  <c r="G65" i="62" s="1"/>
  <c r="B65" i="62"/>
  <c r="E61" i="13"/>
  <c r="F61" i="13" s="1"/>
  <c r="G61" i="13" s="1"/>
  <c r="I67" i="65"/>
  <c r="I68" i="66"/>
  <c r="I68" i="68"/>
  <c r="I61" i="87"/>
  <c r="J145" i="72"/>
  <c r="E147" i="72"/>
  <c r="F147" i="72" s="1"/>
  <c r="G147" i="72" s="1"/>
  <c r="F69" i="20"/>
  <c r="H69" i="20" s="1"/>
  <c r="B69" i="20"/>
  <c r="E63" i="25"/>
  <c r="F63" i="25" s="1"/>
  <c r="D66" i="59"/>
  <c r="E149" i="43"/>
  <c r="F149" i="43" s="1"/>
  <c r="B149" i="43"/>
  <c r="D70" i="73"/>
  <c r="G70" i="18"/>
  <c r="B62" i="26"/>
  <c r="F62" i="26"/>
  <c r="H62" i="26" s="1"/>
  <c r="B69" i="53"/>
  <c r="F69" i="53"/>
  <c r="H69" i="53" s="1"/>
  <c r="E63" i="33"/>
  <c r="F63" i="33" s="1"/>
  <c r="E68" i="65"/>
  <c r="F68" i="65" s="1"/>
  <c r="B69" i="66"/>
  <c r="F69" i="66"/>
  <c r="E69" i="68"/>
  <c r="F69" i="68" s="1"/>
  <c r="F72" i="72"/>
  <c r="H72" i="72" s="1"/>
  <c r="B72" i="72"/>
  <c r="F62" i="87"/>
  <c r="B62" i="87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H143" i="78"/>
  <c r="G141" i="92"/>
  <c r="D142" i="92"/>
  <c r="E142" i="92" s="1"/>
  <c r="D145" i="68"/>
  <c r="E145" i="68" s="1"/>
  <c r="G144" i="68"/>
  <c r="D142" i="86"/>
  <c r="E142" i="86" s="1"/>
  <c r="G141" i="86"/>
  <c r="I150" i="32"/>
  <c r="H150" i="32"/>
  <c r="B150" i="19"/>
  <c r="D146" i="60"/>
  <c r="G145" i="60"/>
  <c r="D147" i="58"/>
  <c r="B147" i="58" s="1"/>
  <c r="G146" i="58"/>
  <c r="I146" i="62"/>
  <c r="H146" i="62"/>
  <c r="G148" i="45"/>
  <c r="D149" i="45"/>
  <c r="B149" i="45" s="1"/>
  <c r="H145" i="63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5" i="62"/>
  <c r="J142" i="79"/>
  <c r="H141" i="89"/>
  <c r="I141" i="89"/>
  <c r="H148" i="73"/>
  <c r="I148" i="73"/>
  <c r="D142" i="90"/>
  <c r="E142" i="90" s="1"/>
  <c r="G141" i="90"/>
  <c r="J146" i="74"/>
  <c r="J147" i="45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F142" i="25"/>
  <c r="B142" i="25"/>
  <c r="B147" i="54"/>
  <c r="I146" i="54"/>
  <c r="H146" i="54"/>
  <c r="I141" i="93"/>
  <c r="H141" i="93"/>
  <c r="F141" i="33"/>
  <c r="B141" i="33"/>
  <c r="E144" i="77"/>
  <c r="F144" i="77" s="1"/>
  <c r="H142" i="83"/>
  <c r="I142" i="83"/>
  <c r="H141" i="25"/>
  <c r="I141" i="25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I151" i="70" l="1"/>
  <c r="I72" i="24"/>
  <c r="I73" i="24" s="1"/>
  <c r="E68" i="67"/>
  <c r="F68" i="67" s="1"/>
  <c r="G68" i="67" s="1"/>
  <c r="I67" i="67"/>
  <c r="J141" i="26"/>
  <c r="D64" i="98"/>
  <c r="G63" i="98"/>
  <c r="H63" i="98"/>
  <c r="G142" i="26"/>
  <c r="D143" i="26"/>
  <c r="I69" i="39"/>
  <c r="G141" i="99"/>
  <c r="D142" i="99"/>
  <c r="I63" i="79"/>
  <c r="D148" i="72"/>
  <c r="B148" i="72" s="1"/>
  <c r="H141" i="97"/>
  <c r="I141" i="97"/>
  <c r="B142" i="97"/>
  <c r="E142" i="98"/>
  <c r="F142" i="98" s="1"/>
  <c r="B142" i="98"/>
  <c r="E142" i="97"/>
  <c r="F142" i="97" s="1"/>
  <c r="H141" i="98"/>
  <c r="I141" i="98"/>
  <c r="G149" i="73"/>
  <c r="I149" i="73" s="1"/>
  <c r="E146" i="64"/>
  <c r="F146" i="64" s="1"/>
  <c r="B146" i="64"/>
  <c r="I145" i="64"/>
  <c r="H145" i="64"/>
  <c r="E152" i="29"/>
  <c r="F152" i="29" s="1"/>
  <c r="D153" i="29" s="1"/>
  <c r="B153" i="29" s="1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I70" i="58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2" i="72"/>
  <c r="G73" i="72" s="1"/>
  <c r="G71" i="21"/>
  <c r="H71" i="41"/>
  <c r="D62" i="95"/>
  <c r="E62" i="95" s="1"/>
  <c r="D67" i="86"/>
  <c r="G66" i="86"/>
  <c r="H66" i="86"/>
  <c r="B65" i="76"/>
  <c r="E71" i="58"/>
  <c r="F71" i="58" s="1"/>
  <c r="B71" i="58"/>
  <c r="G69" i="53"/>
  <c r="I69" i="53" s="1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E144" i="78"/>
  <c r="F144" i="78" s="1"/>
  <c r="G144" i="78" s="1"/>
  <c r="E143" i="85"/>
  <c r="F143" i="85" s="1"/>
  <c r="J151" i="27"/>
  <c r="D153" i="27"/>
  <c r="G152" i="27"/>
  <c r="J148" i="43"/>
  <c r="J149" i="20"/>
  <c r="E149" i="45"/>
  <c r="F149" i="45" s="1"/>
  <c r="D150" i="45" s="1"/>
  <c r="B150" i="45" s="1"/>
  <c r="J145" i="63"/>
  <c r="J143" i="78"/>
  <c r="D150" i="39"/>
  <c r="G149" i="39"/>
  <c r="J148" i="39"/>
  <c r="D69" i="65"/>
  <c r="H68" i="65"/>
  <c r="G68" i="65"/>
  <c r="D64" i="33"/>
  <c r="G63" i="33"/>
  <c r="H63" i="33"/>
  <c r="D64" i="25"/>
  <c r="E64" i="25" s="1"/>
  <c r="H63" i="25"/>
  <c r="G63" i="25"/>
  <c r="D70" i="68"/>
  <c r="E70" i="68" s="1"/>
  <c r="G69" i="68"/>
  <c r="H69" i="68"/>
  <c r="D63" i="87"/>
  <c r="E63" i="87" s="1"/>
  <c r="I72" i="72"/>
  <c r="I73" i="72" s="1"/>
  <c r="H73" i="72"/>
  <c r="D70" i="66"/>
  <c r="E70" i="66" s="1"/>
  <c r="B70" i="73"/>
  <c r="G149" i="43"/>
  <c r="D150" i="43"/>
  <c r="B66" i="59"/>
  <c r="G69" i="20"/>
  <c r="I69" i="20" s="1"/>
  <c r="I70" i="18"/>
  <c r="H61" i="13"/>
  <c r="I61" i="13" s="1"/>
  <c r="E150" i="41"/>
  <c r="F150" i="41" s="1"/>
  <c r="B150" i="41"/>
  <c r="J146" i="72"/>
  <c r="G62" i="87"/>
  <c r="G69" i="66"/>
  <c r="D70" i="53"/>
  <c r="E70" i="53" s="1"/>
  <c r="D63" i="26"/>
  <c r="E63" i="26" s="1"/>
  <c r="E70" i="73"/>
  <c r="F70" i="73" s="1"/>
  <c r="D66" i="62"/>
  <c r="H149" i="41"/>
  <c r="I149" i="41"/>
  <c r="H62" i="87"/>
  <c r="H69" i="66"/>
  <c r="E66" i="59"/>
  <c r="F66" i="59" s="1"/>
  <c r="D70" i="20"/>
  <c r="E70" i="20" s="1"/>
  <c r="D62" i="13"/>
  <c r="F71" i="18"/>
  <c r="H71" i="18" s="1"/>
  <c r="B71" i="18"/>
  <c r="D151" i="19"/>
  <c r="G150" i="19"/>
  <c r="G146" i="63"/>
  <c r="D147" i="63"/>
  <c r="D151" i="20"/>
  <c r="E151" i="20" s="1"/>
  <c r="G150" i="20"/>
  <c r="G152" i="70"/>
  <c r="D153" i="70"/>
  <c r="J151" i="70"/>
  <c r="G142" i="89"/>
  <c r="D143" i="89"/>
  <c r="E143" i="89" s="1"/>
  <c r="H151" i="69"/>
  <c r="I151" i="69"/>
  <c r="J149" i="19"/>
  <c r="G143" i="81"/>
  <c r="D144" i="81"/>
  <c r="J146" i="62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6" i="61"/>
  <c r="F146" i="61" s="1"/>
  <c r="I151" i="29"/>
  <c r="H151" i="29"/>
  <c r="E147" i="46"/>
  <c r="F147" i="46" s="1"/>
  <c r="I143" i="79"/>
  <c r="H143" i="79"/>
  <c r="F142" i="84"/>
  <c r="B142" i="84"/>
  <c r="G150" i="22"/>
  <c r="D151" i="22"/>
  <c r="B151" i="22" s="1"/>
  <c r="J148" i="73"/>
  <c r="I148" i="45"/>
  <c r="H148" i="45"/>
  <c r="H146" i="58"/>
  <c r="I146" i="58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I147" i="72"/>
  <c r="H147" i="72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1" i="25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D143" i="25"/>
  <c r="E143" i="25" s="1"/>
  <c r="G142" i="25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D69" i="67" l="1"/>
  <c r="E69" i="67" s="1"/>
  <c r="F69" i="67" s="1"/>
  <c r="H68" i="67"/>
  <c r="I68" i="67" s="1"/>
  <c r="G68" i="82"/>
  <c r="I68" i="82" s="1"/>
  <c r="H149" i="73"/>
  <c r="B69" i="67"/>
  <c r="B64" i="98"/>
  <c r="E64" i="98"/>
  <c r="F64" i="98" s="1"/>
  <c r="H64" i="98" s="1"/>
  <c r="I63" i="98"/>
  <c r="E143" i="26"/>
  <c r="F143" i="26" s="1"/>
  <c r="B143" i="26"/>
  <c r="I142" i="26"/>
  <c r="H142" i="26"/>
  <c r="E148" i="72"/>
  <c r="F148" i="72" s="1"/>
  <c r="G148" i="72" s="1"/>
  <c r="G152" i="29"/>
  <c r="H152" i="29" s="1"/>
  <c r="B142" i="99"/>
  <c r="E142" i="99"/>
  <c r="F142" i="99" s="1"/>
  <c r="I141" i="99"/>
  <c r="H141" i="99"/>
  <c r="D69" i="82"/>
  <c r="E69" i="82" s="1"/>
  <c r="F69" i="82" s="1"/>
  <c r="D70" i="82" s="1"/>
  <c r="I69" i="66"/>
  <c r="I71" i="46"/>
  <c r="G71" i="44"/>
  <c r="I71" i="44" s="1"/>
  <c r="I71" i="41"/>
  <c r="F72" i="21"/>
  <c r="H72" i="21" s="1"/>
  <c r="H73" i="21" s="1"/>
  <c r="D145" i="78"/>
  <c r="B145" i="78" s="1"/>
  <c r="D143" i="97"/>
  <c r="G142" i="97"/>
  <c r="D143" i="98"/>
  <c r="G142" i="98"/>
  <c r="G146" i="64"/>
  <c r="D147" i="64"/>
  <c r="E153" i="29"/>
  <c r="F153" i="29" s="1"/>
  <c r="J145" i="64"/>
  <c r="E150" i="45"/>
  <c r="F150" i="45" s="1"/>
  <c r="D151" i="45" s="1"/>
  <c r="B151" i="45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G71" i="58"/>
  <c r="H71" i="58"/>
  <c r="D72" i="58"/>
  <c r="E72" i="58" s="1"/>
  <c r="E73" i="58" s="1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D70" i="67"/>
  <c r="G69" i="67"/>
  <c r="H69" i="6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I69" i="68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D67" i="59"/>
  <c r="E67" i="59" s="1"/>
  <c r="G66" i="59"/>
  <c r="H66" i="59"/>
  <c r="D71" i="73"/>
  <c r="E71" i="73" s="1"/>
  <c r="G70" i="73"/>
  <c r="H70" i="73"/>
  <c r="J144" i="66"/>
  <c r="J144" i="68"/>
  <c r="B66" i="62"/>
  <c r="B64" i="33"/>
  <c r="B69" i="65"/>
  <c r="D72" i="18"/>
  <c r="E72" i="18" s="1"/>
  <c r="E73" i="18" s="1"/>
  <c r="G150" i="41"/>
  <c r="D151" i="41"/>
  <c r="E150" i="43"/>
  <c r="F150" i="43" s="1"/>
  <c r="B150" i="43"/>
  <c r="B70" i="66"/>
  <c r="F70" i="66"/>
  <c r="H70" i="66" s="1"/>
  <c r="B63" i="87"/>
  <c r="F63" i="87"/>
  <c r="H63" i="87" s="1"/>
  <c r="F70" i="68"/>
  <c r="H70" i="68" s="1"/>
  <c r="B70" i="68"/>
  <c r="B64" i="25"/>
  <c r="F64" i="25"/>
  <c r="G64" i="25" s="1"/>
  <c r="E64" i="33"/>
  <c r="F64" i="33" s="1"/>
  <c r="E69" i="65"/>
  <c r="F69" i="65" s="1"/>
  <c r="B62" i="13"/>
  <c r="B63" i="26"/>
  <c r="F63" i="26"/>
  <c r="G63" i="26" s="1"/>
  <c r="I149" i="43"/>
  <c r="H149" i="43"/>
  <c r="J143" i="79"/>
  <c r="J145" i="65"/>
  <c r="J145" i="60"/>
  <c r="G71" i="18"/>
  <c r="I71" i="18" s="1"/>
  <c r="E62" i="13"/>
  <c r="F62" i="13" s="1"/>
  <c r="B70" i="20"/>
  <c r="F70" i="20"/>
  <c r="E66" i="62"/>
  <c r="F66" i="62" s="1"/>
  <c r="F70" i="53"/>
  <c r="H70" i="53" s="1"/>
  <c r="B70" i="53"/>
  <c r="I63" i="25"/>
  <c r="I68" i="65"/>
  <c r="D153" i="71"/>
  <c r="G152" i="71"/>
  <c r="D146" i="66"/>
  <c r="G145" i="66"/>
  <c r="G148" i="74"/>
  <c r="D149" i="74"/>
  <c r="G151" i="31"/>
  <c r="D152" i="31"/>
  <c r="G153" i="30"/>
  <c r="D154" i="30"/>
  <c r="J147" i="72"/>
  <c r="I142" i="91"/>
  <c r="H142" i="91"/>
  <c r="B148" i="62"/>
  <c r="E148" i="62"/>
  <c r="F148" i="62" s="1"/>
  <c r="J146" i="46"/>
  <c r="G147" i="46"/>
  <c r="D148" i="46"/>
  <c r="B148" i="46" s="1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9" i="73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H150" i="20"/>
  <c r="I150" i="20"/>
  <c r="H150" i="19"/>
  <c r="I150" i="19"/>
  <c r="E143" i="91"/>
  <c r="F143" i="91" s="1"/>
  <c r="B143" i="91"/>
  <c r="I147" i="53"/>
  <c r="H147" i="53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I142" i="25"/>
  <c r="H142" i="25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B143" i="25"/>
  <c r="F143" i="25"/>
  <c r="H147" i="55"/>
  <c r="I147" i="55"/>
  <c r="B144" i="80"/>
  <c r="F144" i="80"/>
  <c r="I144" i="77"/>
  <c r="H144" i="77"/>
  <c r="F148" i="54"/>
  <c r="B148" i="54"/>
  <c r="G150" i="45" l="1"/>
  <c r="I152" i="29"/>
  <c r="J152" i="29" s="1"/>
  <c r="D65" i="98"/>
  <c r="G64" i="98"/>
  <c r="I64" i="98" s="1"/>
  <c r="E145" i="78"/>
  <c r="F145" i="78" s="1"/>
  <c r="J142" i="26"/>
  <c r="G143" i="26"/>
  <c r="D144" i="26"/>
  <c r="D149" i="72"/>
  <c r="G72" i="21"/>
  <c r="G73" i="21" s="1"/>
  <c r="B69" i="82"/>
  <c r="I72" i="42"/>
  <c r="I73" i="42" s="1"/>
  <c r="H72" i="27"/>
  <c r="I72" i="27" s="1"/>
  <c r="I73" i="27" s="1"/>
  <c r="I72" i="19"/>
  <c r="I73" i="19" s="1"/>
  <c r="G142" i="99"/>
  <c r="D143" i="99"/>
  <c r="I64" i="78"/>
  <c r="F72" i="46"/>
  <c r="G72" i="46" s="1"/>
  <c r="G73" i="46" s="1"/>
  <c r="I142" i="98"/>
  <c r="H142" i="98"/>
  <c r="B143" i="98"/>
  <c r="I142" i="97"/>
  <c r="H142" i="97"/>
  <c r="E143" i="98"/>
  <c r="F143" i="98" s="1"/>
  <c r="E143" i="97"/>
  <c r="F143" i="97" s="1"/>
  <c r="B143" i="97"/>
  <c r="D154" i="29"/>
  <c r="G153" i="29"/>
  <c r="E147" i="64"/>
  <c r="F147" i="64" s="1"/>
  <c r="B147" i="64"/>
  <c r="H146" i="64"/>
  <c r="I146" i="64"/>
  <c r="D152" i="22"/>
  <c r="B152" i="22" s="1"/>
  <c r="H63" i="94"/>
  <c r="G64" i="93"/>
  <c r="I64" i="93" s="1"/>
  <c r="I65" i="80"/>
  <c r="G70" i="68"/>
  <c r="I70" i="68" s="1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I69" i="67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B70" i="67"/>
  <c r="H64" i="25"/>
  <c r="I64" i="25" s="1"/>
  <c r="I69" i="56"/>
  <c r="G65" i="78"/>
  <c r="E64" i="89"/>
  <c r="F64" i="89" s="1"/>
  <c r="B64" i="89"/>
  <c r="E70" i="67"/>
  <c r="F70" i="67" s="1"/>
  <c r="E69" i="57"/>
  <c r="F69" i="57" s="1"/>
  <c r="B69" i="57"/>
  <c r="E66" i="78"/>
  <c r="F66" i="78" s="1"/>
  <c r="G66" i="78" s="1"/>
  <c r="B66" i="78"/>
  <c r="H65" i="78"/>
  <c r="I65" i="78" s="1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H149" i="45"/>
  <c r="I149" i="45"/>
  <c r="D154" i="27"/>
  <c r="G153" i="27"/>
  <c r="J152" i="27"/>
  <c r="J149" i="39"/>
  <c r="G150" i="39"/>
  <c r="D151" i="39"/>
  <c r="B151" i="39" s="1"/>
  <c r="J147" i="62"/>
  <c r="J148" i="56"/>
  <c r="D67" i="62"/>
  <c r="E67" i="62" s="1"/>
  <c r="G66" i="62"/>
  <c r="H66" i="62"/>
  <c r="D70" i="65"/>
  <c r="H69" i="65"/>
  <c r="G69" i="65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D64" i="87"/>
  <c r="E64" i="87" s="1"/>
  <c r="G70" i="66"/>
  <c r="I70" i="66" s="1"/>
  <c r="E146" i="68"/>
  <c r="F146" i="68" s="1"/>
  <c r="G146" i="68" s="1"/>
  <c r="J144" i="78"/>
  <c r="D71" i="20"/>
  <c r="E71" i="20" s="1"/>
  <c r="G150" i="43"/>
  <c r="D151" i="43"/>
  <c r="F71" i="73"/>
  <c r="H71" i="73" s="1"/>
  <c r="B71" i="73"/>
  <c r="J150" i="20"/>
  <c r="D71" i="53"/>
  <c r="E71" i="53" s="1"/>
  <c r="G70" i="20"/>
  <c r="J149" i="43"/>
  <c r="D71" i="66"/>
  <c r="E71" i="66" s="1"/>
  <c r="E151" i="41"/>
  <c r="F151" i="41" s="1"/>
  <c r="B151" i="41"/>
  <c r="B72" i="18"/>
  <c r="F72" i="18"/>
  <c r="H72" i="18" s="1"/>
  <c r="I70" i="73"/>
  <c r="G70" i="53"/>
  <c r="I70" i="53" s="1"/>
  <c r="H70" i="20"/>
  <c r="D64" i="26"/>
  <c r="E64" i="26" s="1"/>
  <c r="D71" i="68"/>
  <c r="E71" i="68" s="1"/>
  <c r="I150" i="41"/>
  <c r="H150" i="41"/>
  <c r="B67" i="59"/>
  <c r="F67" i="59"/>
  <c r="G67" i="59" s="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I148" i="72"/>
  <c r="H148" i="72"/>
  <c r="E152" i="31"/>
  <c r="F152" i="31" s="1"/>
  <c r="B152" i="31"/>
  <c r="H145" i="66"/>
  <c r="I145" i="66"/>
  <c r="G151" i="20"/>
  <c r="D152" i="20"/>
  <c r="I146" i="61"/>
  <c r="H146" i="61"/>
  <c r="J150" i="19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E149" i="72"/>
  <c r="F149" i="72" s="1"/>
  <c r="B149" i="72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J142" i="25"/>
  <c r="E151" i="45"/>
  <c r="F151" i="45" s="1"/>
  <c r="H150" i="45"/>
  <c r="I150" i="45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G143" i="25"/>
  <c r="D144" i="25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G72" i="34" l="1"/>
  <c r="G73" i="34" s="1"/>
  <c r="E65" i="98"/>
  <c r="F65" i="98" s="1"/>
  <c r="B65" i="98"/>
  <c r="H73" i="27"/>
  <c r="I72" i="21"/>
  <c r="I73" i="21" s="1"/>
  <c r="B144" i="26"/>
  <c r="E144" i="26"/>
  <c r="F144" i="26" s="1"/>
  <c r="H143" i="26"/>
  <c r="I143" i="26"/>
  <c r="H72" i="46"/>
  <c r="H73" i="46" s="1"/>
  <c r="E143" i="99"/>
  <c r="F143" i="99" s="1"/>
  <c r="B143" i="99"/>
  <c r="H142" i="99"/>
  <c r="I142" i="99"/>
  <c r="I63" i="94"/>
  <c r="H64" i="94"/>
  <c r="I64" i="94" s="1"/>
  <c r="I68" i="75"/>
  <c r="E152" i="22"/>
  <c r="F152" i="22" s="1"/>
  <c r="G152" i="22" s="1"/>
  <c r="I70" i="20"/>
  <c r="D144" i="97"/>
  <c r="E144" i="97" s="1"/>
  <c r="G143" i="97"/>
  <c r="D144" i="98"/>
  <c r="G143" i="98"/>
  <c r="G148" i="58"/>
  <c r="I148" i="58" s="1"/>
  <c r="J146" i="64"/>
  <c r="D148" i="64"/>
  <c r="B148" i="64" s="1"/>
  <c r="G147" i="64"/>
  <c r="I153" i="29"/>
  <c r="H153" i="29"/>
  <c r="B154" i="29"/>
  <c r="E154" i="29"/>
  <c r="I66" i="90"/>
  <c r="I64" i="91"/>
  <c r="I66" i="85"/>
  <c r="G70" i="82"/>
  <c r="D71" i="82"/>
  <c r="E71" i="82" s="1"/>
  <c r="F71" i="82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I72" i="34"/>
  <c r="I73" i="34" s="1"/>
  <c r="G63" i="96"/>
  <c r="D64" i="96"/>
  <c r="E64" i="96" s="1"/>
  <c r="H63" i="96"/>
  <c r="E68" i="76"/>
  <c r="F68" i="76" s="1"/>
  <c r="G68" i="76" s="1"/>
  <c r="B68" i="76"/>
  <c r="G67" i="85"/>
  <c r="D68" i="85"/>
  <c r="H73" i="58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D71" i="67"/>
  <c r="E71" i="67" s="1"/>
  <c r="H70" i="67"/>
  <c r="G70" i="6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I62" i="13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H73" i="18"/>
  <c r="E149" i="53"/>
  <c r="F149" i="53" s="1"/>
  <c r="G149" i="53" s="1"/>
  <c r="J151" i="31"/>
  <c r="J144" i="79"/>
  <c r="J146" i="65"/>
  <c r="D72" i="73"/>
  <c r="E72" i="73" s="1"/>
  <c r="E73" i="73" s="1"/>
  <c r="I150" i="43"/>
  <c r="H150" i="43"/>
  <c r="I69" i="65"/>
  <c r="F154" i="30"/>
  <c r="G154" i="30" s="1"/>
  <c r="H154" i="30" s="1"/>
  <c r="H155" i="30" s="1"/>
  <c r="D68" i="59"/>
  <c r="E68" i="59" s="1"/>
  <c r="G72" i="18"/>
  <c r="G73" i="18" s="1"/>
  <c r="B71" i="20"/>
  <c r="F71" i="20"/>
  <c r="H71" i="20" s="1"/>
  <c r="B63" i="13"/>
  <c r="F63" i="13"/>
  <c r="G63" i="13" s="1"/>
  <c r="B65" i="33"/>
  <c r="F65" i="33"/>
  <c r="H65" i="33" s="1"/>
  <c r="B70" i="65"/>
  <c r="J146" i="61"/>
  <c r="J148" i="72"/>
  <c r="J150" i="41"/>
  <c r="B71" i="68"/>
  <c r="F71" i="68"/>
  <c r="G71" i="68" s="1"/>
  <c r="F65" i="25"/>
  <c r="G65" i="25" s="1"/>
  <c r="B65" i="25"/>
  <c r="E70" i="65"/>
  <c r="F70" i="65" s="1"/>
  <c r="B64" i="26"/>
  <c r="F64" i="26"/>
  <c r="G64" i="26" s="1"/>
  <c r="D152" i="41"/>
  <c r="G151" i="41"/>
  <c r="B71" i="66"/>
  <c r="F71" i="66"/>
  <c r="G71" i="66" s="1"/>
  <c r="F71" i="53"/>
  <c r="G71" i="53" s="1"/>
  <c r="B71" i="53"/>
  <c r="E151" i="43"/>
  <c r="F151" i="43" s="1"/>
  <c r="B151" i="43"/>
  <c r="B64" i="87"/>
  <c r="F64" i="87"/>
  <c r="F67" i="62"/>
  <c r="G67" i="62" s="1"/>
  <c r="B67" i="62"/>
  <c r="G149" i="74"/>
  <c r="D150" i="74"/>
  <c r="G152" i="31"/>
  <c r="D153" i="31"/>
  <c r="D154" i="71"/>
  <c r="G153" i="71"/>
  <c r="G146" i="66"/>
  <c r="D147" i="66"/>
  <c r="G147" i="65"/>
  <c r="D148" i="65"/>
  <c r="B148" i="65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7" i="61"/>
  <c r="D148" i="61"/>
  <c r="B149" i="62"/>
  <c r="E149" i="62"/>
  <c r="F149" i="62" s="1"/>
  <c r="J150" i="73"/>
  <c r="D154" i="69"/>
  <c r="G153" i="69"/>
  <c r="H153" i="70"/>
  <c r="I153" i="70"/>
  <c r="B146" i="78"/>
  <c r="J151" i="18"/>
  <c r="J153" i="30"/>
  <c r="G149" i="72"/>
  <c r="D150" i="72"/>
  <c r="H147" i="63"/>
  <c r="I147" i="63"/>
  <c r="G144" i="85"/>
  <c r="D145" i="85"/>
  <c r="B144" i="89"/>
  <c r="F144" i="89"/>
  <c r="I148" i="53"/>
  <c r="H148" i="53"/>
  <c r="B144" i="91"/>
  <c r="F144" i="91"/>
  <c r="D149" i="46"/>
  <c r="B149" i="46" s="1"/>
  <c r="G148" i="46"/>
  <c r="G143" i="88"/>
  <c r="D144" i="88"/>
  <c r="B144" i="88" s="1"/>
  <c r="D144" i="92"/>
  <c r="G143" i="92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J150" i="45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44" i="25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E144" i="25"/>
  <c r="F144" i="25" s="1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43" i="25"/>
  <c r="I143" i="25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I72" i="46" l="1"/>
  <c r="I73" i="46" s="1"/>
  <c r="J143" i="26"/>
  <c r="H65" i="98"/>
  <c r="D66" i="98"/>
  <c r="G65" i="98"/>
  <c r="H148" i="58"/>
  <c r="G72" i="39"/>
  <c r="G73" i="39" s="1"/>
  <c r="D145" i="26"/>
  <c r="G144" i="26"/>
  <c r="I66" i="80"/>
  <c r="D144" i="99"/>
  <c r="G143" i="99"/>
  <c r="D153" i="22"/>
  <c r="B153" i="22" s="1"/>
  <c r="I67" i="85"/>
  <c r="B71" i="82"/>
  <c r="B147" i="68"/>
  <c r="D150" i="53"/>
  <c r="E150" i="53" s="1"/>
  <c r="F150" i="53" s="1"/>
  <c r="B144" i="98"/>
  <c r="E144" i="98"/>
  <c r="F144" i="98" s="1"/>
  <c r="I143" i="97"/>
  <c r="H143" i="97"/>
  <c r="H143" i="98"/>
  <c r="I143" i="98"/>
  <c r="F144" i="97"/>
  <c r="B144" i="97"/>
  <c r="J153" i="29"/>
  <c r="E155" i="29"/>
  <c r="F154" i="29"/>
  <c r="G154" i="29" s="1"/>
  <c r="E148" i="64"/>
  <c r="F148" i="64" s="1"/>
  <c r="H147" i="64"/>
  <c r="I147" i="64"/>
  <c r="G149" i="58"/>
  <c r="I149" i="58" s="1"/>
  <c r="E144" i="88"/>
  <c r="F144" i="88" s="1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I72" i="39"/>
  <c r="I73" i="39" s="1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71" i="68"/>
  <c r="I71" i="68" s="1"/>
  <c r="H63" i="95"/>
  <c r="I66" i="88"/>
  <c r="I69" i="57"/>
  <c r="D72" i="56"/>
  <c r="G71" i="56"/>
  <c r="H71" i="56"/>
  <c r="B67" i="78"/>
  <c r="B71" i="54"/>
  <c r="H71" i="53"/>
  <c r="I71" i="53" s="1"/>
  <c r="E69" i="77"/>
  <c r="F69" i="77" s="1"/>
  <c r="B69" i="77"/>
  <c r="B65" i="83"/>
  <c r="B65" i="92"/>
  <c r="F65" i="92"/>
  <c r="H65" i="92" s="1"/>
  <c r="I70" i="67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I154" i="30"/>
  <c r="I155" i="30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B71" i="67"/>
  <c r="F71" i="67"/>
  <c r="E71" i="54"/>
  <c r="F71" i="54" s="1"/>
  <c r="H71" i="54" s="1"/>
  <c r="E65" i="89"/>
  <c r="F65" i="89" s="1"/>
  <c r="B65" i="89"/>
  <c r="J153" i="27"/>
  <c r="D149" i="63"/>
  <c r="B149" i="63" s="1"/>
  <c r="J148" i="62"/>
  <c r="E144" i="84"/>
  <c r="F144" i="84" s="1"/>
  <c r="E155" i="27"/>
  <c r="F154" i="27"/>
  <c r="G154" i="27" s="1"/>
  <c r="E144" i="86"/>
  <c r="F144" i="86" s="1"/>
  <c r="J151" i="20"/>
  <c r="J143" i="25"/>
  <c r="J149" i="56"/>
  <c r="D152" i="39"/>
  <c r="G151" i="39"/>
  <c r="J151" i="21"/>
  <c r="J150" i="39"/>
  <c r="G151" i="43"/>
  <c r="D152" i="43"/>
  <c r="B152" i="43" s="1"/>
  <c r="D71" i="65"/>
  <c r="E71" i="65" s="1"/>
  <c r="H70" i="65"/>
  <c r="G70" i="65"/>
  <c r="D72" i="82"/>
  <c r="E72" i="82" s="1"/>
  <c r="E73" i="82" s="1"/>
  <c r="H71" i="82"/>
  <c r="G71" i="82"/>
  <c r="J148" i="58"/>
  <c r="J148" i="53"/>
  <c r="D72" i="53"/>
  <c r="E72" i="53" s="1"/>
  <c r="E73" i="53" s="1"/>
  <c r="D72" i="66"/>
  <c r="E152" i="41"/>
  <c r="F152" i="41" s="1"/>
  <c r="B152" i="41"/>
  <c r="D72" i="20"/>
  <c r="E72" i="20" s="1"/>
  <c r="E73" i="20" s="1"/>
  <c r="D65" i="87"/>
  <c r="D65" i="26"/>
  <c r="E65" i="26" s="1"/>
  <c r="D66" i="33"/>
  <c r="E66" i="33" s="1"/>
  <c r="D64" i="13"/>
  <c r="E64" i="13" s="1"/>
  <c r="B68" i="59"/>
  <c r="F68" i="59"/>
  <c r="G68" i="59" s="1"/>
  <c r="F72" i="73"/>
  <c r="G72" i="73" s="1"/>
  <c r="G73" i="73" s="1"/>
  <c r="B72" i="73"/>
  <c r="J145" i="78"/>
  <c r="D68" i="62"/>
  <c r="E68" i="62" s="1"/>
  <c r="H64" i="87"/>
  <c r="D66" i="25"/>
  <c r="E66" i="25" s="1"/>
  <c r="D72" i="68"/>
  <c r="G65" i="33"/>
  <c r="I65" i="33" s="1"/>
  <c r="E149" i="46"/>
  <c r="F149" i="46" s="1"/>
  <c r="D150" i="46" s="1"/>
  <c r="H67" i="62"/>
  <c r="I67" i="62" s="1"/>
  <c r="G64" i="87"/>
  <c r="H71" i="66"/>
  <c r="I71" i="66" s="1"/>
  <c r="I151" i="41"/>
  <c r="H151" i="41"/>
  <c r="H64" i="26"/>
  <c r="I64" i="26" s="1"/>
  <c r="H65" i="25"/>
  <c r="I65" i="25" s="1"/>
  <c r="H63" i="13"/>
  <c r="I63" i="13" s="1"/>
  <c r="G71" i="20"/>
  <c r="I71" i="20" s="1"/>
  <c r="J150" i="43"/>
  <c r="I72" i="18"/>
  <c r="I73" i="18" s="1"/>
  <c r="D146" i="81"/>
  <c r="G145" i="81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E150" i="72"/>
  <c r="F150" i="72" s="1"/>
  <c r="B150" i="72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I143" i="90"/>
  <c r="H143" i="90"/>
  <c r="I145" i="79"/>
  <c r="H145" i="79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E145" i="85"/>
  <c r="F145" i="85" s="1"/>
  <c r="B145" i="85"/>
  <c r="J147" i="63"/>
  <c r="E154" i="69"/>
  <c r="E155" i="69" s="1"/>
  <c r="B154" i="69"/>
  <c r="D150" i="62"/>
  <c r="G149" i="62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G144" i="25"/>
  <c r="D145" i="25"/>
  <c r="E145" i="25" s="1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I65" i="98" l="1"/>
  <c r="E66" i="98"/>
  <c r="B66" i="98"/>
  <c r="F66" i="98"/>
  <c r="I144" i="26"/>
  <c r="H144" i="26"/>
  <c r="E145" i="26"/>
  <c r="F145" i="26" s="1"/>
  <c r="B145" i="26"/>
  <c r="H149" i="58"/>
  <c r="J149" i="58" s="1"/>
  <c r="E153" i="22"/>
  <c r="F153" i="22" s="1"/>
  <c r="H143" i="99"/>
  <c r="I143" i="99"/>
  <c r="E144" i="99"/>
  <c r="F144" i="99" s="1"/>
  <c r="B144" i="99"/>
  <c r="B150" i="53"/>
  <c r="G149" i="46"/>
  <c r="H149" i="46" s="1"/>
  <c r="I68" i="77"/>
  <c r="I65" i="91"/>
  <c r="H68" i="59"/>
  <c r="I68" i="59" s="1"/>
  <c r="E149" i="63"/>
  <c r="F149" i="63" s="1"/>
  <c r="D150" i="63" s="1"/>
  <c r="D145" i="98"/>
  <c r="G144" i="98"/>
  <c r="D145" i="97"/>
  <c r="G144" i="97"/>
  <c r="G144" i="88"/>
  <c r="I144" i="88" s="1"/>
  <c r="D145" i="88"/>
  <c r="E145" i="88" s="1"/>
  <c r="F145" i="88" s="1"/>
  <c r="E153" i="20"/>
  <c r="F153" i="20" s="1"/>
  <c r="G153" i="20" s="1"/>
  <c r="H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E150" i="59" s="1"/>
  <c r="F150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D72" i="67"/>
  <c r="E72" i="67" s="1"/>
  <c r="E73" i="67" s="1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G71" i="67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H71" i="67"/>
  <c r="E71" i="45"/>
  <c r="F71" i="45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B65" i="87"/>
  <c r="B72" i="66"/>
  <c r="B72" i="68"/>
  <c r="F66" i="25"/>
  <c r="G66" i="25" s="1"/>
  <c r="B66" i="25"/>
  <c r="F68" i="62"/>
  <c r="G68" i="62" s="1"/>
  <c r="B68" i="62"/>
  <c r="D69" i="59"/>
  <c r="B64" i="13"/>
  <c r="F64" i="13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151" i="43"/>
  <c r="H151" i="43"/>
  <c r="E72" i="68"/>
  <c r="E73" i="68" s="1"/>
  <c r="I64" i="87"/>
  <c r="F65" i="26"/>
  <c r="G65" i="26" s="1"/>
  <c r="B65" i="26"/>
  <c r="F71" i="65"/>
  <c r="H71" i="65" s="1"/>
  <c r="B71" i="65"/>
  <c r="J148" i="59"/>
  <c r="J146" i="66"/>
  <c r="J147" i="60"/>
  <c r="F66" i="33"/>
  <c r="H66" i="33" s="1"/>
  <c r="B66" i="33"/>
  <c r="B72" i="53"/>
  <c r="F72" i="53"/>
  <c r="H72" i="53" s="1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G150" i="72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H152" i="19"/>
  <c r="I152" i="19"/>
  <c r="D151" i="53"/>
  <c r="G150" i="53"/>
  <c r="E150" i="62"/>
  <c r="F150" i="62" s="1"/>
  <c r="B150" i="62"/>
  <c r="G150" i="58"/>
  <c r="D151" i="58"/>
  <c r="E147" i="78"/>
  <c r="F147" i="78" s="1"/>
  <c r="B147" i="78"/>
  <c r="J149" i="74"/>
  <c r="G144" i="84"/>
  <c r="D145" i="84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G153" i="22"/>
  <c r="D154" i="22"/>
  <c r="J153" i="69"/>
  <c r="E145" i="91"/>
  <c r="F145" i="91" s="1"/>
  <c r="B145" i="91"/>
  <c r="D149" i="65"/>
  <c r="B149" i="65" s="1"/>
  <c r="G148" i="65"/>
  <c r="H153" i="32"/>
  <c r="I153" i="32"/>
  <c r="H147" i="68"/>
  <c r="I147" i="68"/>
  <c r="E153" i="19"/>
  <c r="F153" i="19" s="1"/>
  <c r="B153" i="19"/>
  <c r="E146" i="81"/>
  <c r="F146" i="81" s="1"/>
  <c r="B146" i="81"/>
  <c r="D153" i="45"/>
  <c r="B153" i="45" s="1"/>
  <c r="G152" i="45"/>
  <c r="J153" i="23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J146" i="67"/>
  <c r="J149" i="57"/>
  <c r="I153" i="20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45" i="25"/>
  <c r="B145" i="25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I144" i="25"/>
  <c r="H144" i="25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G66" i="98" l="1"/>
  <c r="D67" i="98"/>
  <c r="H66" i="98"/>
  <c r="I66" i="98" s="1"/>
  <c r="J144" i="26"/>
  <c r="D146" i="26"/>
  <c r="G145" i="26"/>
  <c r="G66" i="33"/>
  <c r="G149" i="63"/>
  <c r="I149" i="63" s="1"/>
  <c r="I149" i="46"/>
  <c r="H144" i="88"/>
  <c r="I65" i="83"/>
  <c r="G144" i="99"/>
  <c r="D145" i="99"/>
  <c r="B145" i="88"/>
  <c r="D154" i="20"/>
  <c r="B150" i="59"/>
  <c r="I144" i="97"/>
  <c r="H144" i="97"/>
  <c r="E145" i="97"/>
  <c r="F145" i="97" s="1"/>
  <c r="B145" i="97"/>
  <c r="H144" i="98"/>
  <c r="I144" i="98"/>
  <c r="E145" i="98"/>
  <c r="F145" i="98" s="1"/>
  <c r="B145" i="98"/>
  <c r="G148" i="68"/>
  <c r="D149" i="68"/>
  <c r="H154" i="69"/>
  <c r="H155" i="69" s="1"/>
  <c r="E149" i="64"/>
  <c r="F149" i="64" s="1"/>
  <c r="G149" i="64" s="1"/>
  <c r="I155" i="29"/>
  <c r="J154" i="29"/>
  <c r="J155" i="29" s="1"/>
  <c r="H148" i="64"/>
  <c r="I148" i="64"/>
  <c r="G66" i="91"/>
  <c r="H66" i="91"/>
  <c r="D67" i="91"/>
  <c r="G69" i="76"/>
  <c r="I69" i="76" s="1"/>
  <c r="G71" i="65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H66" i="25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71" i="67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53"/>
  <c r="G73" i="53" s="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I66" i="33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72" i="67"/>
  <c r="F72" i="67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6" i="87"/>
  <c r="E66" i="87" s="1"/>
  <c r="G65" i="87"/>
  <c r="H65" i="87"/>
  <c r="I72" i="82"/>
  <c r="I73" i="82" s="1"/>
  <c r="H73" i="82"/>
  <c r="D65" i="13"/>
  <c r="E65" i="13" s="1"/>
  <c r="B69" i="59"/>
  <c r="I66" i="25"/>
  <c r="J147" i="68"/>
  <c r="J152" i="20"/>
  <c r="I71" i="65"/>
  <c r="G64" i="13"/>
  <c r="H68" i="62"/>
  <c r="I68" i="62" s="1"/>
  <c r="F72" i="66"/>
  <c r="J149" i="46"/>
  <c r="J146" i="78"/>
  <c r="D67" i="33"/>
  <c r="E67" i="33" s="1"/>
  <c r="D72" i="65"/>
  <c r="D66" i="26"/>
  <c r="E66" i="26" s="1"/>
  <c r="F72" i="68"/>
  <c r="I152" i="41"/>
  <c r="H152" i="41"/>
  <c r="D153" i="43"/>
  <c r="G152" i="43"/>
  <c r="H73" i="53"/>
  <c r="H64" i="13"/>
  <c r="E69" i="59"/>
  <c r="F69" i="59" s="1"/>
  <c r="D69" i="62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E154" i="22"/>
  <c r="E155" i="22" s="1"/>
  <c r="B154" i="22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J153" i="20"/>
  <c r="E151" i="57"/>
  <c r="F151" i="57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J144" i="25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G145" i="25"/>
  <c r="D146" i="25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E67" i="98" l="1"/>
  <c r="F67" i="98" s="1"/>
  <c r="D68" i="98" s="1"/>
  <c r="B67" i="98"/>
  <c r="G67" i="98"/>
  <c r="H67" i="98"/>
  <c r="I67" i="98" s="1"/>
  <c r="H149" i="63"/>
  <c r="I145" i="26"/>
  <c r="H145" i="26"/>
  <c r="B146" i="26"/>
  <c r="E146" i="26"/>
  <c r="F146" i="26" s="1"/>
  <c r="I66" i="91"/>
  <c r="D149" i="66"/>
  <c r="E149" i="66" s="1"/>
  <c r="F149" i="66" s="1"/>
  <c r="B145" i="99"/>
  <c r="E145" i="99"/>
  <c r="F145" i="99" s="1"/>
  <c r="H144" i="99"/>
  <c r="I144" i="99"/>
  <c r="J154" i="69"/>
  <c r="J155" i="69" s="1"/>
  <c r="E154" i="20"/>
  <c r="B154" i="20"/>
  <c r="E69" i="79"/>
  <c r="F69" i="79" s="1"/>
  <c r="H72" i="56"/>
  <c r="H73" i="56" s="1"/>
  <c r="G145" i="98"/>
  <c r="D146" i="98"/>
  <c r="E146" i="98" s="1"/>
  <c r="G145" i="97"/>
  <c r="D146" i="97"/>
  <c r="D150" i="64"/>
  <c r="B150" i="64" s="1"/>
  <c r="J148" i="64"/>
  <c r="B149" i="68"/>
  <c r="E149" i="68"/>
  <c r="F149" i="68" s="1"/>
  <c r="H148" i="68"/>
  <c r="I148" i="68"/>
  <c r="I149" i="64"/>
  <c r="H149" i="64"/>
  <c r="I65" i="95"/>
  <c r="E67" i="91"/>
  <c r="F67" i="91" s="1"/>
  <c r="D68" i="91" s="1"/>
  <c r="B67" i="91"/>
  <c r="B69" i="79"/>
  <c r="I70" i="61"/>
  <c r="I72" i="53"/>
  <c r="I73" i="53" s="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I64" i="13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D70" i="59"/>
  <c r="E70" i="59" s="1"/>
  <c r="G69" i="59"/>
  <c r="H69" i="59"/>
  <c r="B69" i="62"/>
  <c r="B72" i="65"/>
  <c r="H72" i="66"/>
  <c r="G72" i="66"/>
  <c r="G73" i="66" s="1"/>
  <c r="J150" i="57"/>
  <c r="J152" i="73"/>
  <c r="E151" i="46"/>
  <c r="F151" i="46" s="1"/>
  <c r="G151" i="46" s="1"/>
  <c r="J149" i="63"/>
  <c r="E146" i="88"/>
  <c r="F146" i="88" s="1"/>
  <c r="D147" i="88" s="1"/>
  <c r="J146" i="79"/>
  <c r="E69" i="62"/>
  <c r="F69" i="62" s="1"/>
  <c r="H152" i="43"/>
  <c r="I152" i="43"/>
  <c r="D154" i="41"/>
  <c r="G153" i="41"/>
  <c r="E153" i="43"/>
  <c r="F153" i="43" s="1"/>
  <c r="B153" i="43"/>
  <c r="H72" i="68"/>
  <c r="G72" i="68"/>
  <c r="G73" i="68" s="1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E72" i="65"/>
  <c r="E73" i="65" s="1"/>
  <c r="B66" i="87"/>
  <c r="F66" i="87"/>
  <c r="G66" i="87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46" i="86"/>
  <c r="G145" i="86"/>
  <c r="G146" i="85"/>
  <c r="D147" i="85"/>
  <c r="B151" i="62"/>
  <c r="E151" i="62"/>
  <c r="F151" i="62" s="1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H150" i="62"/>
  <c r="I150" i="62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H150" i="59"/>
  <c r="I150" i="59"/>
  <c r="J147" i="67"/>
  <c r="F154" i="18"/>
  <c r="G154" i="18" s="1"/>
  <c r="H151" i="56"/>
  <c r="I151" i="56"/>
  <c r="E151" i="59"/>
  <c r="F151" i="59" s="1"/>
  <c r="B151" i="59"/>
  <c r="D152" i="57"/>
  <c r="G151" i="57"/>
  <c r="B146" i="25"/>
  <c r="H150" i="54"/>
  <c r="I150" i="54"/>
  <c r="B151" i="55"/>
  <c r="F151" i="55"/>
  <c r="H147" i="76"/>
  <c r="I147" i="76"/>
  <c r="B145" i="13"/>
  <c r="H154" i="34"/>
  <c r="H155" i="34" s="1"/>
  <c r="I154" i="34"/>
  <c r="E146" i="25"/>
  <c r="F146" i="25" s="1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H145" i="25"/>
  <c r="I145" i="25"/>
  <c r="B148" i="77"/>
  <c r="F148" i="77"/>
  <c r="F145" i="33"/>
  <c r="B145" i="33"/>
  <c r="J154" i="24"/>
  <c r="J155" i="24" s="1"/>
  <c r="I155" i="24"/>
  <c r="B154" i="45" l="1"/>
  <c r="I72" i="56"/>
  <c r="I73" i="56" s="1"/>
  <c r="E68" i="98"/>
  <c r="F68" i="98"/>
  <c r="B68" i="98"/>
  <c r="G146" i="26"/>
  <c r="D147" i="26"/>
  <c r="J145" i="26"/>
  <c r="B149" i="66"/>
  <c r="D146" i="99"/>
  <c r="E146" i="99" s="1"/>
  <c r="G145" i="99"/>
  <c r="G146" i="88"/>
  <c r="H146" i="88" s="1"/>
  <c r="E150" i="64"/>
  <c r="F150" i="64" s="1"/>
  <c r="G150" i="64" s="1"/>
  <c r="E155" i="20"/>
  <c r="F154" i="20"/>
  <c r="G154" i="20" s="1"/>
  <c r="H69" i="79"/>
  <c r="D70" i="79"/>
  <c r="E70" i="79" s="1"/>
  <c r="G69" i="79"/>
  <c r="D152" i="46"/>
  <c r="B152" i="46" s="1"/>
  <c r="I145" i="97"/>
  <c r="H145" i="97"/>
  <c r="B146" i="98"/>
  <c r="F146" i="98"/>
  <c r="E146" i="97"/>
  <c r="F146" i="97" s="1"/>
  <c r="B146" i="97"/>
  <c r="H145" i="98"/>
  <c r="I145" i="98"/>
  <c r="J148" i="68"/>
  <c r="G149" i="68"/>
  <c r="D150" i="68"/>
  <c r="J149" i="64"/>
  <c r="I154" i="22"/>
  <c r="J154" i="22" s="1"/>
  <c r="J155" i="22" s="1"/>
  <c r="I65" i="96"/>
  <c r="G67" i="91"/>
  <c r="H67" i="91"/>
  <c r="E68" i="91"/>
  <c r="F68" i="91" s="1"/>
  <c r="G68" i="91" s="1"/>
  <c r="B68" i="91"/>
  <c r="I71" i="63"/>
  <c r="G67" i="94"/>
  <c r="D68" i="94"/>
  <c r="G69" i="93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I69" i="93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B70" i="7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H154" i="31"/>
  <c r="H155" i="31" s="1"/>
  <c r="J147" i="78"/>
  <c r="J152" i="39"/>
  <c r="J147" i="77"/>
  <c r="D154" i="39"/>
  <c r="G153" i="39"/>
  <c r="D70" i="62"/>
  <c r="E70" i="62" s="1"/>
  <c r="H69" i="62"/>
  <c r="G69" i="62"/>
  <c r="D67" i="87"/>
  <c r="E67" i="87" s="1"/>
  <c r="D68" i="25"/>
  <c r="G153" i="43"/>
  <c r="D154" i="43"/>
  <c r="E154" i="41"/>
  <c r="E155" i="41" s="1"/>
  <c r="B154" i="41"/>
  <c r="J152" i="43"/>
  <c r="H66" i="87"/>
  <c r="I66" i="87" s="1"/>
  <c r="D66" i="13"/>
  <c r="E66" i="13" s="1"/>
  <c r="J150" i="62"/>
  <c r="H67" i="25"/>
  <c r="I67" i="25" s="1"/>
  <c r="H65" i="13"/>
  <c r="I65" i="13" s="1"/>
  <c r="D68" i="33"/>
  <c r="E68" i="33" s="1"/>
  <c r="D67" i="26"/>
  <c r="E67" i="26" s="1"/>
  <c r="I72" i="68"/>
  <c r="I73" i="68" s="1"/>
  <c r="H73" i="68"/>
  <c r="H153" i="41"/>
  <c r="I153" i="41"/>
  <c r="I72" i="66"/>
  <c r="I73" i="66" s="1"/>
  <c r="H73" i="66"/>
  <c r="F72" i="65"/>
  <c r="B70" i="59"/>
  <c r="F70" i="59"/>
  <c r="G70" i="59" s="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D150" i="66"/>
  <c r="G149" i="66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E147" i="85"/>
  <c r="F147" i="85" s="1"/>
  <c r="B147" i="85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G145" i="13"/>
  <c r="D146" i="13"/>
  <c r="E146" i="13" s="1"/>
  <c r="G147" i="83"/>
  <c r="D148" i="83"/>
  <c r="E148" i="83" s="1"/>
  <c r="G146" i="25"/>
  <c r="D147" i="25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J145" i="25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I146" i="88" l="1"/>
  <c r="D69" i="98"/>
  <c r="E69" i="98" s="1"/>
  <c r="H68" i="98"/>
  <c r="G68" i="98"/>
  <c r="B147" i="26"/>
  <c r="E147" i="26"/>
  <c r="F147" i="26" s="1"/>
  <c r="I146" i="26"/>
  <c r="H146" i="26"/>
  <c r="I67" i="91"/>
  <c r="D151" i="64"/>
  <c r="B151" i="64" s="1"/>
  <c r="E152" i="46"/>
  <c r="F152" i="46" s="1"/>
  <c r="D153" i="46" s="1"/>
  <c r="B153" i="46" s="1"/>
  <c r="I67" i="94"/>
  <c r="I69" i="79"/>
  <c r="G72" i="57"/>
  <c r="G73" i="57" s="1"/>
  <c r="H145" i="99"/>
  <c r="I145" i="99"/>
  <c r="F146" i="99"/>
  <c r="B146" i="99"/>
  <c r="I155" i="22"/>
  <c r="H154" i="20"/>
  <c r="H155" i="20" s="1"/>
  <c r="I154" i="20"/>
  <c r="F70" i="79"/>
  <c r="D71" i="79" s="1"/>
  <c r="E71" i="79" s="1"/>
  <c r="F71" i="79" s="1"/>
  <c r="H72" i="45"/>
  <c r="I72" i="45" s="1"/>
  <c r="I73" i="45" s="1"/>
  <c r="D147" i="98"/>
  <c r="G146" i="98"/>
  <c r="D147" i="97"/>
  <c r="G146" i="97"/>
  <c r="E150" i="68"/>
  <c r="F150" i="68" s="1"/>
  <c r="B150" i="68"/>
  <c r="H149" i="68"/>
  <c r="I149" i="68"/>
  <c r="H150" i="64"/>
  <c r="I150" i="64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J154" i="31"/>
  <c r="J155" i="31" s="1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J153" i="41"/>
  <c r="F154" i="73"/>
  <c r="G154" i="73" s="1"/>
  <c r="I154" i="73" s="1"/>
  <c r="I155" i="73" s="1"/>
  <c r="J149" i="60"/>
  <c r="I153" i="39"/>
  <c r="H153" i="39"/>
  <c r="E154" i="39"/>
  <c r="B154" i="39"/>
  <c r="E149" i="78"/>
  <c r="F149" i="78" s="1"/>
  <c r="G149" i="78" s="1"/>
  <c r="E154" i="43"/>
  <c r="E155" i="43" s="1"/>
  <c r="B154" i="43"/>
  <c r="B68" i="25"/>
  <c r="D71" i="59"/>
  <c r="E71" i="59" s="1"/>
  <c r="F66" i="13"/>
  <c r="H66" i="13" s="1"/>
  <c r="B66" i="13"/>
  <c r="F154" i="41"/>
  <c r="G154" i="41" s="1"/>
  <c r="I153" i="43"/>
  <c r="H153" i="43"/>
  <c r="E68" i="25"/>
  <c r="F68" i="25" s="1"/>
  <c r="I69" i="62"/>
  <c r="J151" i="46"/>
  <c r="J151" i="7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J150" i="63"/>
  <c r="G152" i="58"/>
  <c r="D153" i="5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E150" i="66"/>
  <c r="F150" i="66" s="1"/>
  <c r="B150" i="66"/>
  <c r="J147" i="79"/>
  <c r="G152" i="72"/>
  <c r="D153" i="72"/>
  <c r="I147" i="81"/>
  <c r="H147" i="81"/>
  <c r="J153" i="73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47" i="25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H146" i="25"/>
  <c r="I146" i="2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E147" i="25"/>
  <c r="F147" i="25" s="1"/>
  <c r="I147" i="83"/>
  <c r="H147" i="83"/>
  <c r="I145" i="13"/>
  <c r="H145" i="13"/>
  <c r="I70" i="90" l="1"/>
  <c r="I68" i="98"/>
  <c r="G152" i="46"/>
  <c r="H73" i="45"/>
  <c r="F69" i="98"/>
  <c r="H69" i="98" s="1"/>
  <c r="B69" i="98"/>
  <c r="G70" i="79"/>
  <c r="H70" i="79"/>
  <c r="B71" i="79"/>
  <c r="I72" i="57"/>
  <c r="I73" i="57" s="1"/>
  <c r="J146" i="26"/>
  <c r="D148" i="26"/>
  <c r="G147" i="26"/>
  <c r="E151" i="64"/>
  <c r="F151" i="64" s="1"/>
  <c r="D152" i="64" s="1"/>
  <c r="D147" i="99"/>
  <c r="G146" i="99"/>
  <c r="H154" i="73"/>
  <c r="H155" i="73" s="1"/>
  <c r="J154" i="20"/>
  <c r="J155" i="20" s="1"/>
  <c r="I155" i="20"/>
  <c r="F72" i="80"/>
  <c r="H72" i="80" s="1"/>
  <c r="H73" i="80" s="1"/>
  <c r="D150" i="78"/>
  <c r="E150" i="78" s="1"/>
  <c r="F150" i="78" s="1"/>
  <c r="J150" i="64"/>
  <c r="J149" i="68"/>
  <c r="I146" i="97"/>
  <c r="H146" i="97"/>
  <c r="E147" i="97"/>
  <c r="F147" i="97" s="1"/>
  <c r="B147" i="97"/>
  <c r="H146" i="98"/>
  <c r="I146" i="98"/>
  <c r="E147" i="98"/>
  <c r="F147" i="98" s="1"/>
  <c r="B147" i="98"/>
  <c r="G150" i="68"/>
  <c r="D151" i="68"/>
  <c r="J148" i="78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66" i="13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D72" i="79"/>
  <c r="E72" i="79" s="1"/>
  <c r="E73" i="79" s="1"/>
  <c r="I71" i="78"/>
  <c r="H71" i="79"/>
  <c r="I68" i="92"/>
  <c r="H72" i="77"/>
  <c r="G72" i="77"/>
  <c r="G73" i="77" s="1"/>
  <c r="H70" i="62"/>
  <c r="I70" i="62" s="1"/>
  <c r="I68" i="89"/>
  <c r="G71" i="79"/>
  <c r="E70" i="88"/>
  <c r="F70" i="88" s="1"/>
  <c r="D71" i="88" s="1"/>
  <c r="B70" i="88"/>
  <c r="B69" i="92"/>
  <c r="B69" i="89"/>
  <c r="E69" i="89"/>
  <c r="F69" i="89" s="1"/>
  <c r="E69" i="92"/>
  <c r="F69" i="92" s="1"/>
  <c r="E155" i="39"/>
  <c r="F154" i="39"/>
  <c r="G154" i="39" s="1"/>
  <c r="J153" i="39"/>
  <c r="D69" i="25"/>
  <c r="E69" i="25" s="1"/>
  <c r="H68" i="25"/>
  <c r="G68" i="25"/>
  <c r="J151" i="62"/>
  <c r="D68" i="87"/>
  <c r="B71" i="59"/>
  <c r="F71" i="59"/>
  <c r="G71" i="59" s="1"/>
  <c r="J152" i="56"/>
  <c r="D71" i="62"/>
  <c r="E71" i="62" s="1"/>
  <c r="H67" i="87"/>
  <c r="D69" i="33"/>
  <c r="E69" i="33" s="1"/>
  <c r="I72" i="65"/>
  <c r="I73" i="65" s="1"/>
  <c r="H73" i="65"/>
  <c r="J153" i="43"/>
  <c r="D67" i="13"/>
  <c r="E67" i="13" s="1"/>
  <c r="F154" i="43"/>
  <c r="G154" i="43" s="1"/>
  <c r="G67" i="87"/>
  <c r="D68" i="26"/>
  <c r="E68" i="26" s="1"/>
  <c r="H154" i="41"/>
  <c r="H155" i="41" s="1"/>
  <c r="I154" i="41"/>
  <c r="I66" i="13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E148" i="85"/>
  <c r="F148" i="85" s="1"/>
  <c r="B148" i="85"/>
  <c r="J154" i="19"/>
  <c r="J155" i="19" s="1"/>
  <c r="I155" i="19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H152" i="46"/>
  <c r="I152" i="46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G147" i="25"/>
  <c r="D148" i="25"/>
  <c r="E148" i="25" s="1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J146" i="25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G72" i="80" l="1"/>
  <c r="G73" i="80" s="1"/>
  <c r="G151" i="64"/>
  <c r="I70" i="79"/>
  <c r="G69" i="98"/>
  <c r="I69" i="98" s="1"/>
  <c r="D70" i="98"/>
  <c r="E70" i="98" s="1"/>
  <c r="H147" i="26"/>
  <c r="I147" i="26"/>
  <c r="B148" i="26"/>
  <c r="E148" i="26"/>
  <c r="F148" i="26" s="1"/>
  <c r="J154" i="73"/>
  <c r="J155" i="73" s="1"/>
  <c r="H146" i="99"/>
  <c r="I146" i="99"/>
  <c r="E147" i="99"/>
  <c r="F147" i="99" s="1"/>
  <c r="B147" i="99"/>
  <c r="B150" i="78"/>
  <c r="D148" i="98"/>
  <c r="G147" i="98"/>
  <c r="D148" i="97"/>
  <c r="G147" i="97"/>
  <c r="B151" i="68"/>
  <c r="E151" i="68"/>
  <c r="F151" i="68" s="1"/>
  <c r="H150" i="68"/>
  <c r="I150" i="68"/>
  <c r="E152" i="64"/>
  <c r="F152" i="64" s="1"/>
  <c r="B152" i="64"/>
  <c r="I151" i="64"/>
  <c r="H151" i="64"/>
  <c r="H70" i="91"/>
  <c r="I70" i="91" s="1"/>
  <c r="I69" i="91"/>
  <c r="D71" i="91"/>
  <c r="E71" i="91" s="1"/>
  <c r="F71" i="91" s="1"/>
  <c r="I72" i="80"/>
  <c r="I73" i="80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I71" i="79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J148" i="79"/>
  <c r="E149" i="81"/>
  <c r="F149" i="81" s="1"/>
  <c r="D150" i="81" s="1"/>
  <c r="B150" i="81" s="1"/>
  <c r="I154" i="39"/>
  <c r="H154" i="39"/>
  <c r="H155" i="39" s="1"/>
  <c r="J149" i="78"/>
  <c r="F68" i="26"/>
  <c r="G68" i="26" s="1"/>
  <c r="B68" i="26"/>
  <c r="D72" i="59"/>
  <c r="J150" i="61"/>
  <c r="J150" i="60"/>
  <c r="J151" i="63"/>
  <c r="J152" i="72"/>
  <c r="E153" i="62"/>
  <c r="F153" i="62" s="1"/>
  <c r="D154" i="62" s="1"/>
  <c r="B154" i="62" s="1"/>
  <c r="J154" i="41"/>
  <c r="J155" i="41" s="1"/>
  <c r="I155" i="41"/>
  <c r="H154" i="43"/>
  <c r="H155" i="43" s="1"/>
  <c r="I154" i="43"/>
  <c r="B68" i="87"/>
  <c r="F69" i="25"/>
  <c r="G69" i="25" s="1"/>
  <c r="B69" i="25"/>
  <c r="E68" i="87"/>
  <c r="F68" i="87" s="1"/>
  <c r="F67" i="13"/>
  <c r="G67" i="13" s="1"/>
  <c r="B67" i="13"/>
  <c r="B69" i="33"/>
  <c r="F69" i="33"/>
  <c r="G69" i="33" s="1"/>
  <c r="B71" i="62"/>
  <c r="F71" i="62"/>
  <c r="H71" i="62" s="1"/>
  <c r="H71" i="59"/>
  <c r="I71" i="59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2" i="46"/>
  <c r="J150" i="65"/>
  <c r="J152" i="53"/>
  <c r="H148" i="81"/>
  <c r="I148" i="81"/>
  <c r="E148" i="91"/>
  <c r="F148" i="91" s="1"/>
  <c r="I150" i="66"/>
  <c r="H150" i="66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H147" i="25"/>
  <c r="I147" i="2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F148" i="25"/>
  <c r="B148" i="25"/>
  <c r="B150" i="77"/>
  <c r="F150" i="77"/>
  <c r="F70" i="98" l="1"/>
  <c r="H70" i="98" s="1"/>
  <c r="B70" i="98"/>
  <c r="J147" i="26"/>
  <c r="D149" i="26"/>
  <c r="B149" i="26" s="1"/>
  <c r="G148" i="26"/>
  <c r="G149" i="81"/>
  <c r="D148" i="99"/>
  <c r="B148" i="99" s="1"/>
  <c r="G147" i="99"/>
  <c r="E154" i="62"/>
  <c r="E155" i="62" s="1"/>
  <c r="I147" i="97"/>
  <c r="H147" i="97"/>
  <c r="B148" i="97"/>
  <c r="H147" i="98"/>
  <c r="I147" i="98"/>
  <c r="J150" i="68"/>
  <c r="E148" i="97"/>
  <c r="F148" i="97" s="1"/>
  <c r="E148" i="98"/>
  <c r="F148" i="98" s="1"/>
  <c r="B148" i="98"/>
  <c r="G151" i="68"/>
  <c r="D152" i="68"/>
  <c r="J151" i="64"/>
  <c r="D153" i="64"/>
  <c r="G152" i="64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I70" i="83" s="1"/>
  <c r="B70" i="92"/>
  <c r="H70" i="92"/>
  <c r="G70" i="92"/>
  <c r="G153" i="62"/>
  <c r="J152" i="62"/>
  <c r="E148" i="84"/>
  <c r="F148" i="84" s="1"/>
  <c r="G148" i="84" s="1"/>
  <c r="J154" i="39"/>
  <c r="J155" i="39" s="1"/>
  <c r="I155" i="39"/>
  <c r="D69" i="87"/>
  <c r="H68" i="87"/>
  <c r="G68" i="87"/>
  <c r="D72" i="62"/>
  <c r="J154" i="43"/>
  <c r="J155" i="43" s="1"/>
  <c r="I155" i="43"/>
  <c r="D68" i="13"/>
  <c r="E68" i="13" s="1"/>
  <c r="D70" i="25"/>
  <c r="E70" i="25" s="1"/>
  <c r="B72" i="59"/>
  <c r="D69" i="26"/>
  <c r="J147" i="25"/>
  <c r="J150" i="66"/>
  <c r="E148" i="86"/>
  <c r="F148" i="86" s="1"/>
  <c r="G148" i="86" s="1"/>
  <c r="G71" i="62"/>
  <c r="I71" i="62" s="1"/>
  <c r="D70" i="33"/>
  <c r="E70" i="33" s="1"/>
  <c r="H67" i="13"/>
  <c r="I67" i="13" s="1"/>
  <c r="H69" i="25"/>
  <c r="I69" i="25" s="1"/>
  <c r="E72" i="59"/>
  <c r="E73" i="59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H149" i="81"/>
  <c r="I149" i="81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G148" i="25"/>
  <c r="D149" i="25"/>
  <c r="E149" i="25" s="1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G70" i="98" l="1"/>
  <c r="I70" i="98" s="1"/>
  <c r="D71" i="98"/>
  <c r="E149" i="26"/>
  <c r="F149" i="26" s="1"/>
  <c r="H148" i="26"/>
  <c r="I148" i="26"/>
  <c r="E148" i="99"/>
  <c r="F148" i="99" s="1"/>
  <c r="G148" i="99" s="1"/>
  <c r="I148" i="99" s="1"/>
  <c r="H147" i="99"/>
  <c r="I147" i="99"/>
  <c r="F154" i="62"/>
  <c r="G154" i="62" s="1"/>
  <c r="I154" i="62" s="1"/>
  <c r="F72" i="90"/>
  <c r="G72" i="90" s="1"/>
  <c r="G73" i="90" s="1"/>
  <c r="I71" i="88"/>
  <c r="D149" i="84"/>
  <c r="B149" i="84" s="1"/>
  <c r="D149" i="97"/>
  <c r="B149" i="97" s="1"/>
  <c r="G148" i="97"/>
  <c r="D149" i="98"/>
  <c r="G148" i="98"/>
  <c r="B152" i="68"/>
  <c r="E152" i="68"/>
  <c r="F152" i="68" s="1"/>
  <c r="H151" i="68"/>
  <c r="I151" i="68"/>
  <c r="H152" i="64"/>
  <c r="I152" i="64"/>
  <c r="E153" i="64"/>
  <c r="F153" i="64" s="1"/>
  <c r="B153" i="64"/>
  <c r="G72" i="93"/>
  <c r="G73" i="93" s="1"/>
  <c r="D149" i="86"/>
  <c r="B149" i="86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154" i="56"/>
  <c r="I155" i="56" s="1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H153" i="62"/>
  <c r="I153" i="62"/>
  <c r="J153" i="74"/>
  <c r="J153" i="72"/>
  <c r="B69" i="26"/>
  <c r="B72" i="62"/>
  <c r="J151" i="61"/>
  <c r="F70" i="33"/>
  <c r="G70" i="33" s="1"/>
  <c r="B70" i="33"/>
  <c r="B69" i="87"/>
  <c r="B70" i="25"/>
  <c r="F70" i="25"/>
  <c r="H70" i="25" s="1"/>
  <c r="F68" i="13"/>
  <c r="H68" i="13" s="1"/>
  <c r="B68" i="13"/>
  <c r="E69" i="87"/>
  <c r="F69" i="87" s="1"/>
  <c r="J151" i="65"/>
  <c r="F154" i="53"/>
  <c r="G154" i="53" s="1"/>
  <c r="I154" i="53" s="1"/>
  <c r="E69" i="26"/>
  <c r="F69" i="26" s="1"/>
  <c r="F72" i="59"/>
  <c r="E72" i="62"/>
  <c r="E73" i="62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E154" i="59"/>
  <c r="E155" i="59" s="1"/>
  <c r="B154" i="59"/>
  <c r="J153" i="57"/>
  <c r="J150" i="67"/>
  <c r="B151" i="75"/>
  <c r="B148" i="13"/>
  <c r="H147" i="33"/>
  <c r="I147" i="33"/>
  <c r="I149" i="83"/>
  <c r="H149" i="83"/>
  <c r="H148" i="25"/>
  <c r="I148" i="25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B149" i="25"/>
  <c r="F149" i="25"/>
  <c r="I150" i="76"/>
  <c r="H150" i="76"/>
  <c r="J148" i="26" l="1"/>
  <c r="E71" i="98"/>
  <c r="F71" i="98" s="1"/>
  <c r="D72" i="98" s="1"/>
  <c r="H71" i="98"/>
  <c r="B71" i="98"/>
  <c r="H148" i="99"/>
  <c r="D149" i="99"/>
  <c r="E149" i="99" s="1"/>
  <c r="F149" i="99" s="1"/>
  <c r="D150" i="99" s="1"/>
  <c r="E150" i="99" s="1"/>
  <c r="G149" i="26"/>
  <c r="D150" i="26"/>
  <c r="H72" i="90"/>
  <c r="H154" i="62"/>
  <c r="H155" i="62" s="1"/>
  <c r="I72" i="93"/>
  <c r="I73" i="93" s="1"/>
  <c r="E149" i="97"/>
  <c r="F149" i="97" s="1"/>
  <c r="D150" i="97" s="1"/>
  <c r="E149" i="84"/>
  <c r="F149" i="84" s="1"/>
  <c r="D150" i="84" s="1"/>
  <c r="E149" i="86"/>
  <c r="F149" i="86" s="1"/>
  <c r="G149" i="86" s="1"/>
  <c r="I149" i="86" s="1"/>
  <c r="J154" i="56"/>
  <c r="J155" i="56" s="1"/>
  <c r="J152" i="64"/>
  <c r="E149" i="98"/>
  <c r="F149" i="98" s="1"/>
  <c r="B149" i="98"/>
  <c r="I148" i="97"/>
  <c r="H148" i="97"/>
  <c r="J151" i="68"/>
  <c r="H148" i="98"/>
  <c r="I148" i="98"/>
  <c r="G152" i="68"/>
  <c r="D153" i="68"/>
  <c r="G153" i="64"/>
  <c r="D154" i="64"/>
  <c r="B154" i="64" s="1"/>
  <c r="J153" i="62"/>
  <c r="F72" i="91"/>
  <c r="I68" i="96"/>
  <c r="I71" i="94"/>
  <c r="B72" i="94"/>
  <c r="F72" i="94"/>
  <c r="H72" i="84"/>
  <c r="G72" i="84"/>
  <c r="G73" i="84" s="1"/>
  <c r="I72" i="90"/>
  <c r="I73" i="90" s="1"/>
  <c r="H73" i="90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H154" i="53"/>
  <c r="H155" i="53" s="1"/>
  <c r="H154" i="57"/>
  <c r="H155" i="57" s="1"/>
  <c r="F154" i="59"/>
  <c r="G154" i="59" s="1"/>
  <c r="H154" i="59" s="1"/>
  <c r="H155" i="59" s="1"/>
  <c r="D70" i="26"/>
  <c r="E70" i="26" s="1"/>
  <c r="H69" i="26"/>
  <c r="G69" i="26"/>
  <c r="D70" i="87"/>
  <c r="E70" i="87" s="1"/>
  <c r="G69" i="87"/>
  <c r="H69" i="87"/>
  <c r="D71" i="25"/>
  <c r="E71" i="25" s="1"/>
  <c r="J150" i="76"/>
  <c r="H72" i="59"/>
  <c r="G72" i="59"/>
  <c r="G73" i="59" s="1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F72" i="62"/>
  <c r="I155" i="57"/>
  <c r="D150" i="89"/>
  <c r="G149" i="89"/>
  <c r="D153" i="66"/>
  <c r="B153" i="66" s="1"/>
  <c r="G152" i="66"/>
  <c r="E152" i="78"/>
  <c r="F152" i="78" s="1"/>
  <c r="B152" i="78"/>
  <c r="I155" i="53"/>
  <c r="E153" i="60"/>
  <c r="F153" i="60" s="1"/>
  <c r="B153" i="60"/>
  <c r="I154" i="58"/>
  <c r="H154" i="58"/>
  <c r="H155" i="58" s="1"/>
  <c r="H152" i="61"/>
  <c r="I152" i="61"/>
  <c r="B150" i="84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3" i="65"/>
  <c r="F153" i="65" s="1"/>
  <c r="E154" i="63"/>
  <c r="E155" i="63" s="1"/>
  <c r="B154" i="63"/>
  <c r="J154" i="62"/>
  <c r="I155" i="62"/>
  <c r="J153" i="59"/>
  <c r="J148" i="25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D150" i="25"/>
  <c r="E150" i="25" s="1"/>
  <c r="G149" i="25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G149" i="99" l="1"/>
  <c r="G71" i="98"/>
  <c r="I71" i="98" s="1"/>
  <c r="E72" i="98"/>
  <c r="E73" i="98" s="1"/>
  <c r="B72" i="98"/>
  <c r="E150" i="26"/>
  <c r="F150" i="26" s="1"/>
  <c r="B150" i="26"/>
  <c r="B149" i="99"/>
  <c r="I149" i="26"/>
  <c r="H149" i="26"/>
  <c r="E150" i="84"/>
  <c r="F150" i="84" s="1"/>
  <c r="G150" i="84" s="1"/>
  <c r="G149" i="97"/>
  <c r="H149" i="97" s="1"/>
  <c r="H149" i="86"/>
  <c r="J155" i="62"/>
  <c r="D150" i="86"/>
  <c r="H149" i="99"/>
  <c r="I149" i="99"/>
  <c r="F150" i="99"/>
  <c r="B150" i="99"/>
  <c r="G149" i="84"/>
  <c r="I149" i="84" s="1"/>
  <c r="G149" i="98"/>
  <c r="D150" i="98"/>
  <c r="E150" i="97"/>
  <c r="F150" i="97" s="1"/>
  <c r="B150" i="97"/>
  <c r="B153" i="68"/>
  <c r="E153" i="68"/>
  <c r="F153" i="68" s="1"/>
  <c r="H152" i="68"/>
  <c r="I152" i="68"/>
  <c r="E154" i="64"/>
  <c r="H153" i="64"/>
  <c r="I153" i="64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J154" i="53"/>
  <c r="J155" i="53" s="1"/>
  <c r="I69" i="26"/>
  <c r="G72" i="88"/>
  <c r="G73" i="88" s="1"/>
  <c r="H72" i="88"/>
  <c r="F72" i="92"/>
  <c r="H71" i="89"/>
  <c r="D72" i="89"/>
  <c r="E72" i="89" s="1"/>
  <c r="E73" i="89" s="1"/>
  <c r="I154" i="59"/>
  <c r="J154" i="59" s="1"/>
  <c r="J155" i="59" s="1"/>
  <c r="J152" i="65"/>
  <c r="J150" i="79"/>
  <c r="J154" i="57"/>
  <c r="J155" i="57" s="1"/>
  <c r="E153" i="66"/>
  <c r="F153" i="66" s="1"/>
  <c r="J152" i="61"/>
  <c r="G72" i="62"/>
  <c r="G73" i="62" s="1"/>
  <c r="H72" i="62"/>
  <c r="I69" i="87"/>
  <c r="B71" i="33"/>
  <c r="F71" i="33"/>
  <c r="H71" i="33" s="1"/>
  <c r="B69" i="13"/>
  <c r="F69" i="13"/>
  <c r="H69" i="1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D152" i="81"/>
  <c r="G151" i="81"/>
  <c r="G149" i="90"/>
  <c r="D150" i="90"/>
  <c r="G151" i="79"/>
  <c r="D152" i="79"/>
  <c r="G152" i="78"/>
  <c r="D153" i="78"/>
  <c r="G150" i="88"/>
  <c r="D151" i="88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49" i="25"/>
  <c r="H149" i="25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0" i="25"/>
  <c r="F150" i="25"/>
  <c r="B151" i="80"/>
  <c r="F151" i="80"/>
  <c r="J154" i="55"/>
  <c r="J155" i="55" s="1"/>
  <c r="I155" i="55"/>
  <c r="B149" i="33"/>
  <c r="F149" i="33"/>
  <c r="B149" i="13"/>
  <c r="F149" i="13"/>
  <c r="I149" i="97" l="1"/>
  <c r="F72" i="98"/>
  <c r="H72" i="98" s="1"/>
  <c r="H73" i="98" s="1"/>
  <c r="D151" i="84"/>
  <c r="E151" i="84" s="1"/>
  <c r="F151" i="84" s="1"/>
  <c r="J149" i="26"/>
  <c r="D151" i="26"/>
  <c r="G150" i="26"/>
  <c r="J152" i="68"/>
  <c r="B150" i="86"/>
  <c r="E150" i="86"/>
  <c r="F150" i="86" s="1"/>
  <c r="D151" i="99"/>
  <c r="E151" i="99" s="1"/>
  <c r="G150" i="99"/>
  <c r="H149" i="84"/>
  <c r="B150" i="98"/>
  <c r="D151" i="97"/>
  <c r="G150" i="97"/>
  <c r="I149" i="98"/>
  <c r="H149" i="98"/>
  <c r="E150" i="98"/>
  <c r="F150" i="98" s="1"/>
  <c r="G153" i="68"/>
  <c r="D154" i="68"/>
  <c r="J153" i="64"/>
  <c r="E155" i="64"/>
  <c r="F154" i="64"/>
  <c r="G154" i="64" s="1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I155" i="59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G153" i="66"/>
  <c r="D154" i="66"/>
  <c r="D70" i="13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J149" i="25"/>
  <c r="G152" i="76"/>
  <c r="D153" i="76"/>
  <c r="E153" i="76" s="1"/>
  <c r="I149" i="87"/>
  <c r="H149" i="87"/>
  <c r="B151" i="94"/>
  <c r="H152" i="67"/>
  <c r="I152" i="67"/>
  <c r="G152" i="75"/>
  <c r="D153" i="75"/>
  <c r="G150" i="25"/>
  <c r="D151" i="2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B151" i="84" l="1"/>
  <c r="G72" i="98"/>
  <c r="G73" i="98" s="1"/>
  <c r="I150" i="26"/>
  <c r="H150" i="26"/>
  <c r="E151" i="26"/>
  <c r="F151" i="26" s="1"/>
  <c r="B151" i="26"/>
  <c r="D151" i="86"/>
  <c r="G150" i="86"/>
  <c r="H150" i="99"/>
  <c r="I150" i="99"/>
  <c r="B151" i="99"/>
  <c r="F151" i="99"/>
  <c r="D151" i="98"/>
  <c r="G150" i="98"/>
  <c r="I150" i="97"/>
  <c r="H150" i="97"/>
  <c r="E151" i="97"/>
  <c r="F151" i="97" s="1"/>
  <c r="B151" i="97"/>
  <c r="E154" i="68"/>
  <c r="B154" i="68"/>
  <c r="H153" i="68"/>
  <c r="I153" i="68"/>
  <c r="H154" i="64"/>
  <c r="H155" i="64" s="1"/>
  <c r="I154" i="64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E154" i="66"/>
  <c r="E155" i="66" s="1"/>
  <c r="B154" i="66"/>
  <c r="I153" i="66"/>
  <c r="H153" i="66"/>
  <c r="F154" i="61"/>
  <c r="G154" i="61" s="1"/>
  <c r="H154" i="61" s="1"/>
  <c r="H155" i="61" s="1"/>
  <c r="J152" i="78"/>
  <c r="B70" i="13"/>
  <c r="B72" i="25"/>
  <c r="F72" i="25"/>
  <c r="H72" i="25" s="1"/>
  <c r="F71" i="87"/>
  <c r="H71" i="87" s="1"/>
  <c r="B71" i="87"/>
  <c r="E70" i="13"/>
  <c r="F70" i="13" s="1"/>
  <c r="F72" i="33"/>
  <c r="H72" i="33" s="1"/>
  <c r="B72" i="33"/>
  <c r="B71" i="26"/>
  <c r="F71" i="26"/>
  <c r="D152" i="88"/>
  <c r="G151" i="88"/>
  <c r="D152" i="84"/>
  <c r="G151" i="84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B151" i="25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E151" i="25"/>
  <c r="F151" i="25" s="1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I150" i="25"/>
  <c r="H150" i="25"/>
  <c r="J152" i="67"/>
  <c r="B153" i="76"/>
  <c r="F153" i="76"/>
  <c r="B152" i="80"/>
  <c r="F152" i="80"/>
  <c r="F152" i="83"/>
  <c r="B152" i="83"/>
  <c r="I72" i="98" l="1"/>
  <c r="I73" i="98" s="1"/>
  <c r="D152" i="26"/>
  <c r="G151" i="26"/>
  <c r="J150" i="26"/>
  <c r="G71" i="87"/>
  <c r="I71" i="87" s="1"/>
  <c r="I150" i="86"/>
  <c r="H150" i="86"/>
  <c r="B151" i="86"/>
  <c r="E151" i="86"/>
  <c r="F151" i="86" s="1"/>
  <c r="D152" i="99"/>
  <c r="E152" i="99" s="1"/>
  <c r="G151" i="99"/>
  <c r="J153" i="68"/>
  <c r="G151" i="97"/>
  <c r="D152" i="97"/>
  <c r="H150" i="98"/>
  <c r="I150" i="98"/>
  <c r="E151" i="98"/>
  <c r="F151" i="98" s="1"/>
  <c r="B151" i="98"/>
  <c r="E155" i="68"/>
  <c r="F154" i="68"/>
  <c r="G154" i="68" s="1"/>
  <c r="I155" i="64"/>
  <c r="J154" i="64"/>
  <c r="J155" i="64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I154" i="61"/>
  <c r="I155" i="61" s="1"/>
  <c r="F154" i="66"/>
  <c r="G154" i="66" s="1"/>
  <c r="I154" i="66" s="1"/>
  <c r="J153" i="66"/>
  <c r="J150" i="25"/>
  <c r="H73" i="25"/>
  <c r="I72" i="33"/>
  <c r="I73" i="33" s="1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H71" i="26"/>
  <c r="D72" i="87"/>
  <c r="G151" i="91"/>
  <c r="D152" i="91"/>
  <c r="H152" i="79"/>
  <c r="I152" i="79"/>
  <c r="E151" i="92"/>
  <c r="F151" i="92" s="1"/>
  <c r="B151" i="92"/>
  <c r="E152" i="84"/>
  <c r="F152" i="84" s="1"/>
  <c r="B152" i="84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G151" i="25"/>
  <c r="D152" i="25"/>
  <c r="E152" i="25" s="1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I151" i="26" l="1"/>
  <c r="H151" i="26"/>
  <c r="B152" i="26"/>
  <c r="E152" i="26"/>
  <c r="F152" i="26" s="1"/>
  <c r="I72" i="25"/>
  <c r="I73" i="25" s="1"/>
  <c r="G151" i="86"/>
  <c r="D152" i="86"/>
  <c r="B152" i="86" s="1"/>
  <c r="I151" i="99"/>
  <c r="H151" i="99"/>
  <c r="F152" i="99"/>
  <c r="B152" i="99"/>
  <c r="H72" i="96"/>
  <c r="J154" i="61"/>
  <c r="J155" i="61" s="1"/>
  <c r="G151" i="98"/>
  <c r="D152" i="98"/>
  <c r="E152" i="97"/>
  <c r="F152" i="97" s="1"/>
  <c r="B152" i="97"/>
  <c r="I151" i="97"/>
  <c r="H151" i="97"/>
  <c r="H154" i="68"/>
  <c r="H155" i="68" s="1"/>
  <c r="I154" i="68"/>
  <c r="I71" i="26"/>
  <c r="I70" i="13"/>
  <c r="D154" i="79"/>
  <c r="E154" i="79" s="1"/>
  <c r="E155" i="79" s="1"/>
  <c r="H154" i="66"/>
  <c r="H155" i="66" s="1"/>
  <c r="D152" i="90"/>
  <c r="E152" i="90" s="1"/>
  <c r="F152" i="90" s="1"/>
  <c r="I155" i="66"/>
  <c r="B72" i="87"/>
  <c r="B72" i="26"/>
  <c r="E72" i="26"/>
  <c r="E73" i="26" s="1"/>
  <c r="B71" i="13"/>
  <c r="E72" i="87"/>
  <c r="E73" i="87" s="1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H151" i="25"/>
  <c r="I151" i="25"/>
  <c r="J153" i="67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B152" i="25"/>
  <c r="F152" i="25"/>
  <c r="E151" i="33"/>
  <c r="F151" i="33" s="1"/>
  <c r="J151" i="26" l="1"/>
  <c r="D153" i="26"/>
  <c r="G152" i="26"/>
  <c r="E152" i="86"/>
  <c r="F152" i="86" s="1"/>
  <c r="D153" i="86" s="1"/>
  <c r="I151" i="86"/>
  <c r="H151" i="86"/>
  <c r="D153" i="99"/>
  <c r="E153" i="99" s="1"/>
  <c r="G152" i="99"/>
  <c r="I72" i="96"/>
  <c r="I73" i="96" s="1"/>
  <c r="H73" i="96"/>
  <c r="B152" i="90"/>
  <c r="G152" i="97"/>
  <c r="D153" i="97"/>
  <c r="E152" i="98"/>
  <c r="F152" i="98" s="1"/>
  <c r="B152" i="98"/>
  <c r="H151" i="98"/>
  <c r="I151" i="98"/>
  <c r="F154" i="79"/>
  <c r="G154" i="79" s="1"/>
  <c r="I154" i="79" s="1"/>
  <c r="I155" i="79" s="1"/>
  <c r="B154" i="79"/>
  <c r="J154" i="68"/>
  <c r="J155" i="68" s="1"/>
  <c r="I155" i="68"/>
  <c r="F72" i="26"/>
  <c r="J154" i="66"/>
  <c r="J155" i="66" s="1"/>
  <c r="D72" i="13"/>
  <c r="E72" i="13" s="1"/>
  <c r="E73" i="13" s="1"/>
  <c r="G71" i="13"/>
  <c r="H71" i="13"/>
  <c r="I71" i="13" s="1"/>
  <c r="J154" i="78"/>
  <c r="J155" i="78" s="1"/>
  <c r="E153" i="88"/>
  <c r="F153" i="88" s="1"/>
  <c r="D154" i="88" s="1"/>
  <c r="F72" i="87"/>
  <c r="D153" i="91"/>
  <c r="G152" i="91"/>
  <c r="H152" i="84"/>
  <c r="I152" i="84"/>
  <c r="J153" i="79"/>
  <c r="D153" i="89"/>
  <c r="G152" i="89"/>
  <c r="G152" i="90"/>
  <c r="D153" i="90"/>
  <c r="B153" i="90" s="1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H151" i="92"/>
  <c r="I151" i="92"/>
  <c r="H153" i="81"/>
  <c r="I153" i="81"/>
  <c r="E153" i="84"/>
  <c r="F153" i="84" s="1"/>
  <c r="H152" i="85"/>
  <c r="I152" i="85"/>
  <c r="J151" i="2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2" i="95"/>
  <c r="H152" i="95"/>
  <c r="H152" i="94"/>
  <c r="I152" i="94"/>
  <c r="G152" i="25"/>
  <c r="D153" i="25"/>
  <c r="E153" i="25" s="1"/>
  <c r="I154" i="76"/>
  <c r="H154" i="76"/>
  <c r="H155" i="76" s="1"/>
  <c r="J150" i="33"/>
  <c r="I154" i="67"/>
  <c r="H154" i="67"/>
  <c r="H155" i="67" s="1"/>
  <c r="B153" i="82"/>
  <c r="F153" i="82"/>
  <c r="J153" i="76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H152" i="26" l="1"/>
  <c r="I152" i="26"/>
  <c r="B153" i="26"/>
  <c r="E153" i="26"/>
  <c r="F153" i="26" s="1"/>
  <c r="G152" i="86"/>
  <c r="E153" i="86"/>
  <c r="F153" i="86" s="1"/>
  <c r="B153" i="86"/>
  <c r="H152" i="86"/>
  <c r="I152" i="86"/>
  <c r="H152" i="99"/>
  <c r="I152" i="99"/>
  <c r="F153" i="99"/>
  <c r="B153" i="99"/>
  <c r="G153" i="88"/>
  <c r="I153" i="88" s="1"/>
  <c r="D153" i="98"/>
  <c r="G152" i="98"/>
  <c r="E153" i="97"/>
  <c r="F153" i="97" s="1"/>
  <c r="B153" i="97"/>
  <c r="I152" i="97"/>
  <c r="H152" i="97"/>
  <c r="H154" i="79"/>
  <c r="H155" i="79" s="1"/>
  <c r="G72" i="26"/>
  <c r="G73" i="26" s="1"/>
  <c r="H72" i="26"/>
  <c r="E153" i="90"/>
  <c r="F153" i="90" s="1"/>
  <c r="F154" i="81"/>
  <c r="G154" i="81" s="1"/>
  <c r="H154" i="81" s="1"/>
  <c r="H155" i="81" s="1"/>
  <c r="H72" i="87"/>
  <c r="G72" i="87"/>
  <c r="G73" i="87" s="1"/>
  <c r="F72" i="13"/>
  <c r="G72" i="13" s="1"/>
  <c r="G73" i="13" s="1"/>
  <c r="B72" i="13"/>
  <c r="D154" i="85"/>
  <c r="E154" i="85" s="1"/>
  <c r="E155" i="85" s="1"/>
  <c r="G153" i="85"/>
  <c r="B154" i="88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H153" i="88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2" i="25"/>
  <c r="I152" i="25"/>
  <c r="H153" i="83"/>
  <c r="I153" i="83"/>
  <c r="G153" i="94"/>
  <c r="D154" i="94"/>
  <c r="E154" i="94" s="1"/>
  <c r="E155" i="94" s="1"/>
  <c r="G153" i="82"/>
  <c r="D154" i="82"/>
  <c r="E154" i="82" s="1"/>
  <c r="E155" i="82" s="1"/>
  <c r="B153" i="25"/>
  <c r="F153" i="25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G153" i="26" l="1"/>
  <c r="D154" i="26"/>
  <c r="J152" i="26"/>
  <c r="G153" i="86"/>
  <c r="D154" i="86"/>
  <c r="E154" i="86" s="1"/>
  <c r="E155" i="86" s="1"/>
  <c r="D154" i="99"/>
  <c r="E154" i="99" s="1"/>
  <c r="E155" i="99" s="1"/>
  <c r="G153" i="99"/>
  <c r="J154" i="79"/>
  <c r="J155" i="79" s="1"/>
  <c r="G153" i="97"/>
  <c r="D154" i="97"/>
  <c r="I152" i="98"/>
  <c r="H152" i="98"/>
  <c r="E153" i="98"/>
  <c r="F153" i="98" s="1"/>
  <c r="B153" i="98"/>
  <c r="I154" i="81"/>
  <c r="I155" i="81" s="1"/>
  <c r="H72" i="13"/>
  <c r="I72" i="13" s="1"/>
  <c r="I73" i="13" s="1"/>
  <c r="I72" i="26"/>
  <c r="I73" i="26" s="1"/>
  <c r="H73" i="26"/>
  <c r="D154" i="90"/>
  <c r="E154" i="90" s="1"/>
  <c r="E155" i="90" s="1"/>
  <c r="G153" i="90"/>
  <c r="H153" i="90" s="1"/>
  <c r="J151" i="33"/>
  <c r="F154" i="88"/>
  <c r="G154" i="88" s="1"/>
  <c r="H154" i="88" s="1"/>
  <c r="H155" i="88" s="1"/>
  <c r="I72" i="87"/>
  <c r="I73" i="87" s="1"/>
  <c r="H73" i="87"/>
  <c r="D154" i="91"/>
  <c r="E154" i="91" s="1"/>
  <c r="E155" i="91" s="1"/>
  <c r="G153" i="91"/>
  <c r="D154" i="89"/>
  <c r="G153" i="89"/>
  <c r="H152" i="92"/>
  <c r="I152" i="92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G153" i="25"/>
  <c r="D154" i="25"/>
  <c r="E154" i="25" s="1"/>
  <c r="E155" i="25" s="1"/>
  <c r="I153" i="82"/>
  <c r="H153" i="82"/>
  <c r="B154" i="94"/>
  <c r="F154" i="94"/>
  <c r="G154" i="94" s="1"/>
  <c r="J152" i="25"/>
  <c r="D154" i="93"/>
  <c r="E154" i="93" s="1"/>
  <c r="E155" i="93" s="1"/>
  <c r="G153" i="93"/>
  <c r="G152" i="13"/>
  <c r="D153" i="13"/>
  <c r="E153" i="13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H73" i="13" l="1"/>
  <c r="I153" i="90"/>
  <c r="E154" i="26"/>
  <c r="B154" i="26"/>
  <c r="H153" i="26"/>
  <c r="I153" i="26"/>
  <c r="B154" i="86"/>
  <c r="F154" i="86"/>
  <c r="G154" i="86" s="1"/>
  <c r="H153" i="86"/>
  <c r="I153" i="86"/>
  <c r="H153" i="99"/>
  <c r="I153" i="99"/>
  <c r="F154" i="99"/>
  <c r="G154" i="99" s="1"/>
  <c r="B154" i="99"/>
  <c r="G153" i="98"/>
  <c r="D154" i="98"/>
  <c r="E154" i="97"/>
  <c r="E155" i="97" s="1"/>
  <c r="B154" i="97"/>
  <c r="H153" i="97"/>
  <c r="I153" i="97"/>
  <c r="B154" i="90"/>
  <c r="I154" i="88"/>
  <c r="I155" i="88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F154" i="25"/>
  <c r="G154" i="25" s="1"/>
  <c r="B154" i="25"/>
  <c r="B153" i="33"/>
  <c r="B153" i="13"/>
  <c r="F153" i="13"/>
  <c r="B154" i="93"/>
  <c r="F154" i="93"/>
  <c r="G154" i="93" s="1"/>
  <c r="I153" i="25"/>
  <c r="H153" i="25"/>
  <c r="H154" i="82"/>
  <c r="H155" i="82" s="1"/>
  <c r="I154" i="82"/>
  <c r="I155" i="82" s="1"/>
  <c r="D154" i="87"/>
  <c r="G153" i="87"/>
  <c r="I152" i="13"/>
  <c r="H152" i="13"/>
  <c r="E153" i="33"/>
  <c r="F153" i="33" s="1"/>
  <c r="F154" i="97" l="1"/>
  <c r="G154" i="97" s="1"/>
  <c r="H154" i="97" s="1"/>
  <c r="H155" i="97" s="1"/>
  <c r="J153" i="26"/>
  <c r="E155" i="26"/>
  <c r="F154" i="26"/>
  <c r="G154" i="26" s="1"/>
  <c r="H154" i="86"/>
  <c r="H155" i="86" s="1"/>
  <c r="I154" i="86"/>
  <c r="I155" i="86" s="1"/>
  <c r="H154" i="99"/>
  <c r="H155" i="99" s="1"/>
  <c r="I154" i="99"/>
  <c r="I155" i="99" s="1"/>
  <c r="I154" i="97"/>
  <c r="I155" i="97" s="1"/>
  <c r="E154" i="98"/>
  <c r="E155" i="98" s="1"/>
  <c r="B154" i="98"/>
  <c r="H153" i="98"/>
  <c r="I153" i="98"/>
  <c r="H154" i="84"/>
  <c r="H155" i="84" s="1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J153" i="25"/>
  <c r="D154" i="33"/>
  <c r="E154" i="33" s="1"/>
  <c r="E155" i="33" s="1"/>
  <c r="G153" i="33"/>
  <c r="I154" i="25"/>
  <c r="H154" i="25"/>
  <c r="H155" i="25" s="1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I154" i="26" l="1"/>
  <c r="H154" i="26"/>
  <c r="H155" i="26" s="1"/>
  <c r="F154" i="98"/>
  <c r="G154" i="98" s="1"/>
  <c r="H154" i="89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J154" i="25"/>
  <c r="J155" i="25" s="1"/>
  <c r="I155" i="25"/>
  <c r="I153" i="13"/>
  <c r="H153" i="13"/>
  <c r="F154" i="33"/>
  <c r="G154" i="33" s="1"/>
  <c r="B154" i="33"/>
  <c r="J154" i="26" l="1"/>
  <c r="J155" i="26" s="1"/>
  <c r="I155" i="26"/>
  <c r="H154" i="98"/>
  <c r="H155" i="98" s="1"/>
  <c r="I154" i="98"/>
  <c r="I155" i="98" s="1"/>
  <c r="I154" i="96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J154" i="33" l="1"/>
  <c r="J155" i="33" s="1"/>
  <c r="I155" i="33"/>
  <c r="I154" i="13"/>
  <c r="I155" i="13" s="1"/>
  <c r="H154" i="13"/>
  <c r="H155" i="13" s="1"/>
  <c r="K57" i="36" l="1"/>
  <c r="L57" i="36" s="1"/>
  <c r="K41" i="36"/>
  <c r="L41" i="36" s="1"/>
  <c r="K90" i="36"/>
  <c r="L90" i="36" s="1"/>
  <c r="K58" i="36"/>
  <c r="L58" i="36" s="1"/>
  <c r="K38" i="36"/>
  <c r="L38" i="36" s="1"/>
  <c r="K71" i="36"/>
  <c r="L71" i="36" s="1"/>
  <c r="K30" i="36"/>
  <c r="L30" i="36" s="1"/>
  <c r="K26" i="36"/>
  <c r="L26" i="36" s="1"/>
  <c r="K85" i="36"/>
  <c r="L85" i="36" s="1"/>
  <c r="K39" i="36"/>
  <c r="L39" i="36" s="1"/>
  <c r="K37" i="36"/>
  <c r="L37" i="36" s="1"/>
  <c r="K82" i="36"/>
  <c r="L82" i="36" s="1"/>
  <c r="K76" i="36"/>
  <c r="L76" i="36" s="1"/>
  <c r="K79" i="36"/>
  <c r="L79" i="36" s="1"/>
  <c r="K62" i="36"/>
  <c r="L62" i="36" s="1"/>
  <c r="K78" i="36"/>
  <c r="L78" i="36" s="1"/>
  <c r="K33" i="36"/>
  <c r="L33" i="36" s="1"/>
  <c r="K32" i="36"/>
  <c r="L32" i="36" s="1"/>
  <c r="K51" i="36"/>
  <c r="L51" i="36" s="1"/>
  <c r="K86" i="36"/>
  <c r="L86" i="36" s="1"/>
  <c r="K88" i="36"/>
  <c r="L88" i="36" s="1"/>
  <c r="K29" i="36"/>
  <c r="L29" i="36" s="1"/>
  <c r="K45" i="36"/>
  <c r="L45" i="36" s="1"/>
  <c r="K55" i="36"/>
  <c r="L55" i="36" s="1"/>
  <c r="K74" i="36"/>
  <c r="L74" i="36" s="1"/>
  <c r="K89" i="36"/>
  <c r="L89" i="36" s="1"/>
  <c r="K83" i="36"/>
  <c r="L83" i="36" s="1"/>
  <c r="K46" i="36"/>
  <c r="L46" i="36" s="1"/>
  <c r="K87" i="36"/>
  <c r="L87" i="36" s="1"/>
  <c r="K69" i="36"/>
  <c r="L69" i="36" s="1"/>
  <c r="K50" i="36"/>
  <c r="L50" i="36" s="1"/>
  <c r="K21" i="36"/>
  <c r="L21" i="36" s="1"/>
  <c r="K73" i="36"/>
  <c r="L73" i="36" s="1"/>
  <c r="K91" i="36"/>
  <c r="L91" i="36" s="1"/>
  <c r="K65" i="36"/>
  <c r="L65" i="36" s="1"/>
  <c r="K61" i="36"/>
  <c r="L61" i="36" s="1"/>
  <c r="K42" i="36"/>
  <c r="L42" i="36" s="1"/>
  <c r="K66" i="36"/>
  <c r="L66" i="36" s="1"/>
  <c r="K60" i="36"/>
  <c r="L60" i="36" s="1"/>
  <c r="K20" i="36"/>
  <c r="L20" i="36" s="1"/>
  <c r="K19" i="36"/>
  <c r="L19" i="36" s="1"/>
  <c r="K84" i="36"/>
  <c r="L84" i="36" s="1"/>
  <c r="K35" i="36"/>
  <c r="L35" i="36" s="1"/>
  <c r="K27" i="36"/>
  <c r="L27" i="36" s="1"/>
  <c r="K47" i="36"/>
  <c r="L47" i="36" s="1"/>
  <c r="K43" i="36"/>
  <c r="L43" i="36" s="1"/>
  <c r="K28" i="36"/>
  <c r="L28" i="36" s="1"/>
  <c r="K44" i="36"/>
  <c r="L44" i="36" s="1"/>
  <c r="K68" i="36"/>
  <c r="L68" i="36" s="1"/>
  <c r="K56" i="36"/>
  <c r="L56" i="36" s="1"/>
  <c r="K63" i="36"/>
  <c r="L63" i="36" s="1"/>
  <c r="K80" i="36"/>
  <c r="L80" i="36" s="1"/>
  <c r="K81" i="36"/>
  <c r="L81" i="36" s="1"/>
  <c r="K70" i="36"/>
  <c r="L70" i="36" s="1"/>
  <c r="K77" i="36"/>
  <c r="L77" i="36" s="1"/>
  <c r="K53" i="36"/>
  <c r="L53" i="36" s="1"/>
  <c r="K25" i="36"/>
  <c r="L25" i="36" s="1"/>
  <c r="K24" i="36"/>
  <c r="L24" i="36" s="1"/>
  <c r="K22" i="36"/>
  <c r="L22" i="36" s="1"/>
  <c r="K72" i="36"/>
  <c r="L72" i="36" s="1"/>
  <c r="K31" i="36"/>
  <c r="L31" i="36" s="1"/>
  <c r="K40" i="36"/>
  <c r="L40" i="36" s="1"/>
  <c r="K54" i="36"/>
  <c r="L54" i="36" s="1"/>
  <c r="K67" i="36"/>
  <c r="L67" i="36" s="1"/>
  <c r="K48" i="36"/>
  <c r="L48" i="36" s="1"/>
  <c r="K75" i="36"/>
  <c r="L75" i="36" s="1"/>
  <c r="K64" i="36"/>
  <c r="L64" i="36" s="1"/>
  <c r="K52" i="36"/>
  <c r="L52" i="36" s="1"/>
  <c r="K23" i="36"/>
  <c r="L23" i="36" s="1"/>
  <c r="K59" i="36"/>
  <c r="L59" i="36" s="1"/>
  <c r="K18" i="36"/>
  <c r="L18" i="36" s="1"/>
  <c r="K34" i="36"/>
  <c r="L34" i="36" s="1"/>
  <c r="K36" i="36"/>
  <c r="L36" i="36" s="1"/>
  <c r="K49" i="36"/>
  <c r="L49" i="36" s="1"/>
  <c r="V49" i="36" l="1"/>
  <c r="V75" i="36"/>
  <c r="V24" i="36"/>
  <c r="V70" i="36"/>
  <c r="V43" i="36"/>
  <c r="V66" i="36"/>
  <c r="V69" i="36"/>
  <c r="V29" i="36"/>
  <c r="V79" i="36"/>
  <c r="V36" i="36"/>
  <c r="V23" i="36"/>
  <c r="V48" i="36"/>
  <c r="V31" i="36"/>
  <c r="V25" i="36"/>
  <c r="V81" i="36"/>
  <c r="V68" i="36"/>
  <c r="V47" i="36"/>
  <c r="V19" i="36"/>
  <c r="V42" i="36"/>
  <c r="V73" i="36"/>
  <c r="V87" i="36"/>
  <c r="V74" i="36"/>
  <c r="V88" i="36"/>
  <c r="V33" i="36"/>
  <c r="V76" i="36"/>
  <c r="V85" i="36"/>
  <c r="V38" i="36"/>
  <c r="V41" i="36"/>
  <c r="V34" i="36"/>
  <c r="V52" i="36"/>
  <c r="V67" i="36"/>
  <c r="V72" i="36"/>
  <c r="V53" i="36"/>
  <c r="V80" i="36"/>
  <c r="V44" i="36"/>
  <c r="V27" i="36"/>
  <c r="V20" i="36"/>
  <c r="V61" i="36"/>
  <c r="V21" i="36"/>
  <c r="V46" i="36"/>
  <c r="V55" i="36"/>
  <c r="V86" i="36"/>
  <c r="V78" i="36"/>
  <c r="V82" i="36"/>
  <c r="V26" i="36"/>
  <c r="K94" i="36"/>
  <c r="V57" i="36"/>
  <c r="V64" i="36"/>
  <c r="V54" i="36"/>
  <c r="V22" i="36"/>
  <c r="V77" i="36"/>
  <c r="V63" i="36"/>
  <c r="V28" i="36"/>
  <c r="V35" i="36"/>
  <c r="V60" i="36"/>
  <c r="V65" i="36"/>
  <c r="V50" i="36"/>
  <c r="V83" i="36"/>
  <c r="V45" i="36"/>
  <c r="V51" i="36"/>
  <c r="V62" i="36"/>
  <c r="V37" i="36"/>
  <c r="V30" i="36"/>
  <c r="V58" i="36"/>
  <c r="V18" i="36"/>
  <c r="L93" i="36"/>
  <c r="V59" i="36"/>
  <c r="V40" i="36"/>
  <c r="V56" i="36"/>
  <c r="V84" i="36"/>
  <c r="V91" i="36"/>
  <c r="V89" i="36"/>
  <c r="V32" i="36"/>
  <c r="V39" i="36"/>
  <c r="V71" i="36"/>
  <c r="V90" i="36"/>
  <c r="V93" i="36" l="1"/>
  <c r="Q26" i="36" l="1"/>
  <c r="R26" i="36" s="1"/>
  <c r="T26" i="36" s="1"/>
  <c r="Q84" i="36"/>
  <c r="R84" i="36" s="1"/>
  <c r="T84" i="36" s="1"/>
  <c r="Q39" i="36"/>
  <c r="R39" i="36" s="1"/>
  <c r="T39" i="36" s="1"/>
  <c r="Q69" i="36"/>
  <c r="R69" i="36" s="1"/>
  <c r="T69" i="36" s="1"/>
  <c r="Q66" i="36"/>
  <c r="R66" i="36" s="1"/>
  <c r="T66" i="36" s="1"/>
  <c r="Q78" i="36"/>
  <c r="R78" i="36" s="1"/>
  <c r="T78" i="36" s="1"/>
  <c r="Q32" i="36"/>
  <c r="R32" i="36" s="1"/>
  <c r="T32" i="36" s="1"/>
  <c r="Q33" i="36"/>
  <c r="R33" i="36" s="1"/>
  <c r="T33" i="36" s="1"/>
  <c r="Q86" i="36"/>
  <c r="R86" i="36" s="1"/>
  <c r="T86" i="36" s="1"/>
  <c r="Q21" i="36"/>
  <c r="R21" i="36" s="1"/>
  <c r="T21" i="36" s="1"/>
  <c r="Q28" i="36"/>
  <c r="R28" i="36" s="1"/>
  <c r="T28" i="36" s="1"/>
  <c r="Q59" i="36"/>
  <c r="R59" i="36" s="1"/>
  <c r="T59" i="36" s="1"/>
  <c r="Q67" i="36"/>
  <c r="R67" i="36" s="1"/>
  <c r="T67" i="36" s="1"/>
  <c r="Q42" i="36"/>
  <c r="R42" i="36" s="1"/>
  <c r="T42" i="36" s="1"/>
  <c r="Q74" i="36"/>
  <c r="R74" i="36" s="1"/>
  <c r="T74" i="36" s="1"/>
  <c r="Q48" i="36"/>
  <c r="R48" i="36" s="1"/>
  <c r="T48" i="36" s="1"/>
  <c r="Q35" i="36"/>
  <c r="R35" i="36" s="1"/>
  <c r="T35" i="36" s="1"/>
  <c r="Q83" i="36"/>
  <c r="R83" i="36" s="1"/>
  <c r="T83" i="36" s="1"/>
  <c r="Q88" i="36"/>
  <c r="R88" i="36" s="1"/>
  <c r="T88" i="36" s="1"/>
  <c r="Q79" i="36"/>
  <c r="R79" i="36" s="1"/>
  <c r="T79" i="36" s="1"/>
  <c r="Q80" i="36"/>
  <c r="R80" i="36" s="1"/>
  <c r="T80" i="36" s="1"/>
  <c r="Q81" i="36"/>
  <c r="R81" i="36" s="1"/>
  <c r="T81" i="36" s="1"/>
  <c r="Q37" i="36"/>
  <c r="R37" i="36" s="1"/>
  <c r="T37" i="36" s="1"/>
  <c r="Q47" i="36"/>
  <c r="R47" i="36" s="1"/>
  <c r="T47" i="36" s="1"/>
  <c r="Q23" i="36"/>
  <c r="R23" i="36" s="1"/>
  <c r="T23" i="36" s="1"/>
  <c r="Q91" i="36"/>
  <c r="R91" i="36" s="1"/>
  <c r="T91" i="36" s="1"/>
  <c r="Q58" i="36"/>
  <c r="R58" i="36" s="1"/>
  <c r="T58" i="36" s="1"/>
  <c r="Q65" i="36"/>
  <c r="R65" i="36" s="1"/>
  <c r="T65" i="36" s="1"/>
  <c r="Q57" i="36"/>
  <c r="R57" i="36" s="1"/>
  <c r="T57" i="36" s="1"/>
  <c r="Q75" i="36"/>
  <c r="R75" i="36" s="1"/>
  <c r="T75" i="36" s="1"/>
  <c r="Q89" i="36"/>
  <c r="R89" i="36" s="1"/>
  <c r="T89" i="36" s="1"/>
  <c r="Q82" i="36"/>
  <c r="R82" i="36" s="1"/>
  <c r="T82" i="36" s="1"/>
  <c r="Q63" i="36"/>
  <c r="R63" i="36" s="1"/>
  <c r="T63" i="36" s="1"/>
  <c r="Q72" i="36"/>
  <c r="R72" i="36" s="1"/>
  <c r="T72" i="36" s="1"/>
  <c r="Q68" i="36"/>
  <c r="R68" i="36" s="1"/>
  <c r="T68" i="36" s="1"/>
  <c r="Q34" i="36"/>
  <c r="R34" i="36" s="1"/>
  <c r="T34" i="36" s="1"/>
  <c r="Q40" i="36"/>
  <c r="R40" i="36" s="1"/>
  <c r="T40" i="36" s="1"/>
  <c r="Q51" i="36"/>
  <c r="R51" i="36" s="1"/>
  <c r="T51" i="36" s="1"/>
  <c r="Q54" i="36"/>
  <c r="R54" i="36" s="1"/>
  <c r="T54" i="36" s="1"/>
  <c r="Q44" i="36"/>
  <c r="R44" i="36" s="1"/>
  <c r="T44" i="36" s="1"/>
  <c r="Q52" i="36"/>
  <c r="R52" i="36" s="1"/>
  <c r="T52" i="36" s="1"/>
  <c r="Q56" i="36"/>
  <c r="R56" i="36" s="1"/>
  <c r="T56" i="36" s="1"/>
  <c r="Q36" i="36"/>
  <c r="R36" i="36" s="1"/>
  <c r="T36" i="36" s="1"/>
  <c r="Q76" i="36"/>
  <c r="R76" i="36" s="1"/>
  <c r="T76" i="36" s="1"/>
  <c r="Q50" i="36"/>
  <c r="R50" i="36" s="1"/>
  <c r="T50" i="36" s="1"/>
  <c r="Q29" i="36"/>
  <c r="R29" i="36" s="1"/>
  <c r="T29" i="36" s="1"/>
  <c r="Q53" i="36"/>
  <c r="R53" i="36" s="1"/>
  <c r="T53" i="36" s="1"/>
  <c r="Q18" i="36"/>
  <c r="R18" i="36" s="1"/>
  <c r="Q70" i="36"/>
  <c r="R70" i="36" s="1"/>
  <c r="T70" i="36" s="1"/>
  <c r="Q60" i="36"/>
  <c r="R60" i="36" s="1"/>
  <c r="T60" i="36" s="1"/>
  <c r="Q62" i="36"/>
  <c r="R62" i="36" s="1"/>
  <c r="T62" i="36" s="1"/>
  <c r="Q38" i="36"/>
  <c r="R38" i="36" s="1"/>
  <c r="T38" i="36" s="1"/>
  <c r="Q45" i="36"/>
  <c r="R45" i="36" s="1"/>
  <c r="T45" i="36" s="1"/>
  <c r="Q27" i="36"/>
  <c r="R27" i="36" s="1"/>
  <c r="T27" i="36" s="1"/>
  <c r="Q19" i="36"/>
  <c r="R19" i="36" s="1"/>
  <c r="T19" i="36" s="1"/>
  <c r="Q20" i="36"/>
  <c r="R20" i="36" s="1"/>
  <c r="T20" i="36" s="1"/>
  <c r="Q43" i="36"/>
  <c r="R43" i="36" s="1"/>
  <c r="T43" i="36" s="1"/>
  <c r="Q90" i="36"/>
  <c r="R90" i="36" s="1"/>
  <c r="T90" i="36" s="1"/>
  <c r="Q55" i="36"/>
  <c r="R55" i="36" s="1"/>
  <c r="T55" i="36" s="1"/>
  <c r="Q25" i="36"/>
  <c r="R25" i="36" s="1"/>
  <c r="T25" i="36" s="1"/>
  <c r="Q61" i="36"/>
  <c r="R61" i="36" s="1"/>
  <c r="T61" i="36" s="1"/>
  <c r="Q41" i="36"/>
  <c r="R41" i="36" s="1"/>
  <c r="T41" i="36" s="1"/>
  <c r="Q87" i="36"/>
  <c r="R87" i="36" s="1"/>
  <c r="T87" i="36" s="1"/>
  <c r="Q31" i="36"/>
  <c r="R31" i="36" s="1"/>
  <c r="T31" i="36" s="1"/>
  <c r="Q30" i="36"/>
  <c r="R30" i="36" s="1"/>
  <c r="T30" i="36" s="1"/>
  <c r="Q71" i="36"/>
  <c r="R71" i="36" s="1"/>
  <c r="T71" i="36" s="1"/>
  <c r="Q73" i="36"/>
  <c r="R73" i="36" s="1"/>
  <c r="T73" i="36" s="1"/>
  <c r="Q85" i="36"/>
  <c r="R85" i="36" s="1"/>
  <c r="T85" i="36" s="1"/>
  <c r="Q77" i="36"/>
  <c r="R77" i="36" s="1"/>
  <c r="T77" i="36" s="1"/>
  <c r="Q46" i="36"/>
  <c r="R46" i="36" s="1"/>
  <c r="T46" i="36" s="1"/>
  <c r="Q49" i="36"/>
  <c r="R49" i="36" s="1"/>
  <c r="T49" i="36" s="1"/>
  <c r="Q64" i="36"/>
  <c r="R64" i="36" s="1"/>
  <c r="T64" i="36" s="1"/>
  <c r="Q22" i="36"/>
  <c r="R22" i="36" s="1"/>
  <c r="T22" i="36" s="1"/>
  <c r="Q24" i="36"/>
  <c r="R24" i="36" s="1"/>
  <c r="T24" i="36" s="1"/>
  <c r="T18" i="36" l="1"/>
  <c r="T93" i="36" s="1"/>
  <c r="R93" i="36"/>
  <c r="Q94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Jim Martin</author>
    <author>rlp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I18" authorId="2" shapeId="0" xr:uid="{00000000-0006-0000-0000-00000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19" authorId="2" shapeId="0" xr:uid="{00000000-0006-0000-0000-00000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0" authorId="2" shapeId="0" xr:uid="{00000000-0006-0000-0000-00000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1" authorId="2" shapeId="0" xr:uid="{00000000-0006-0000-0000-00000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2" authorId="2" shapeId="0" xr:uid="{00000000-0006-0000-0000-00000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3" authorId="2" shapeId="0" xr:uid="{00000000-0006-0000-0000-00001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4" authorId="2" shapeId="0" xr:uid="{00000000-0006-0000-0000-00001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5" authorId="2" shapeId="0" xr:uid="{00000000-0006-0000-0000-00001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6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7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8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29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0" authorId="2" shapeId="0" xr:uid="{00000000-0006-0000-0000-00001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1" authorId="2" shapeId="0" xr:uid="{00000000-0006-0000-0000-00001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2" authorId="2" shapeId="0" xr:uid="{00000000-0006-0000-0000-00001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3" authorId="2" shapeId="0" xr:uid="{00000000-0006-0000-0000-00001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4" authorId="2" shapeId="0" xr:uid="{00000000-0006-0000-0000-00001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5" authorId="2" shapeId="0" xr:uid="{00000000-0006-0000-0000-00001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6" authorId="2" shapeId="0" xr:uid="{00000000-0006-0000-0000-00001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7" authorId="2" shapeId="0" xr:uid="{00000000-0006-0000-0000-00001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8" authorId="2" shapeId="0" xr:uid="{00000000-0006-0000-0000-00001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39" authorId="2" shapeId="0" xr:uid="{00000000-0006-0000-0000-00002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0" authorId="2" shapeId="0" xr:uid="{00000000-0006-0000-0000-00002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1" authorId="2" shapeId="0" xr:uid="{00000000-0006-0000-0000-00002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2" authorId="2" shapeId="0" xr:uid="{00000000-0006-0000-0000-00002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3" authorId="2" shapeId="0" xr:uid="{00000000-0006-0000-0000-00002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4" authorId="2" shapeId="0" xr:uid="{00000000-0006-0000-0000-00002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5" authorId="2" shapeId="0" xr:uid="{00000000-0006-0000-0000-00002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6" authorId="2" shapeId="0" xr:uid="{00000000-0006-0000-0000-00002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7" authorId="2" shapeId="0" xr:uid="{00000000-0006-0000-0000-00002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8" authorId="2" shapeId="0" xr:uid="{00000000-0006-0000-0000-00002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49" authorId="2" shapeId="0" xr:uid="{00000000-0006-0000-0000-00002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0" authorId="2" shapeId="0" xr:uid="{00000000-0006-0000-0000-00002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1" authorId="2" shapeId="0" xr:uid="{00000000-0006-0000-0000-00002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2" authorId="2" shapeId="0" xr:uid="{00000000-0006-0000-0000-00002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3" authorId="2" shapeId="0" xr:uid="{00000000-0006-0000-0000-00002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4" authorId="2" shapeId="0" xr:uid="{00000000-0006-0000-0000-00002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5" authorId="2" shapeId="0" xr:uid="{00000000-0006-0000-0000-00003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6" authorId="2" shapeId="0" xr:uid="{00000000-0006-0000-0000-00003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7" authorId="2" shapeId="0" xr:uid="{00000000-0006-0000-0000-00003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8" authorId="2" shapeId="0" xr:uid="{00000000-0006-0000-0000-00003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59" authorId="2" shapeId="0" xr:uid="{00000000-0006-0000-0000-00003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0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1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2" authorId="2" shapeId="0" xr:uid="{00000000-0006-0000-0000-00003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3" authorId="2" shapeId="0" xr:uid="{00000000-0006-0000-0000-00003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4" authorId="2" shapeId="0" xr:uid="{00000000-0006-0000-0000-00003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5" authorId="2" shapeId="0" xr:uid="{00000000-0006-0000-0000-00003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6" authorId="2" shapeId="0" xr:uid="{00000000-0006-0000-0000-00003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7" authorId="2" shapeId="0" xr:uid="{00000000-0006-0000-0000-00003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8" authorId="2" shapeId="0" xr:uid="{00000000-0006-0000-0000-00003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69" authorId="2" shapeId="0" xr:uid="{00000000-0006-0000-0000-00003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0" authorId="2" shapeId="0" xr:uid="{00000000-0006-0000-0000-00003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1" authorId="2" shapeId="0" xr:uid="{00000000-0006-0000-0000-00004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2" authorId="2" shapeId="0" xr:uid="{00000000-0006-0000-0000-00004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3" authorId="2" shapeId="0" xr:uid="{00000000-0006-0000-0000-00004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4" authorId="2" shapeId="0" xr:uid="{00000000-0006-0000-0000-00004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5" authorId="2" shapeId="0" xr:uid="{00000000-0006-0000-0000-00004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6" authorId="2" shapeId="0" xr:uid="{00000000-0006-0000-0000-000045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7" authorId="2" shapeId="0" xr:uid="{00000000-0006-0000-0000-000046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8" authorId="2" shapeId="0" xr:uid="{00000000-0006-0000-0000-000047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79" authorId="2" shapeId="0" xr:uid="{00000000-0006-0000-0000-000048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0" authorId="2" shapeId="0" xr:uid="{00000000-0006-0000-0000-000049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1" authorId="2" shapeId="0" xr:uid="{00000000-0006-0000-0000-00004A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2" authorId="2" shapeId="0" xr:uid="{00000000-0006-0000-0000-00004B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3" authorId="2" shapeId="0" xr:uid="{00000000-0006-0000-0000-00004C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4" authorId="2" shapeId="0" xr:uid="{00000000-0006-0000-0000-00004D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5" authorId="2" shapeId="0" xr:uid="{00000000-0006-0000-0000-00004E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6" authorId="2" shapeId="0" xr:uid="{00000000-0006-0000-0000-00004F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7" authorId="2" shapeId="0" xr:uid="{00000000-0006-0000-0000-000050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8" authorId="2" shapeId="0" xr:uid="{00000000-0006-0000-0000-00005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89" authorId="2" shapeId="0" xr:uid="{00000000-0006-0000-0000-000052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0" authorId="2" shapeId="0" xr:uid="{00000000-0006-0000-0000-000053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I91" authorId="2" shapeId="0" xr:uid="{00000000-0006-0000-0000-000054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change logic back to remove /2 in future years 10-18-17</t>
        </r>
      </text>
    </comment>
    <comment ref="J93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3" authorId="3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3" authorId="3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M1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<sst xmlns="http://schemas.openxmlformats.org/spreadsheetml/2006/main" count="9180" uniqueCount="480">
  <si>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</si>
  <si>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</si>
  <si>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</si>
  <si>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</si>
  <si>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</si>
  <si>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</si>
  <si>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</si>
  <si>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</si>
  <si>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</si>
  <si>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</si>
  <si>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</si>
  <si>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</si>
  <si>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</si>
  <si>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</si>
  <si>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</si>
  <si>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</si>
  <si>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</si>
  <si>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</si>
  <si>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</si>
  <si>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</si>
  <si>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</si>
  <si>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</si>
  <si>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</si>
  <si>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</si>
  <si>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</si>
  <si>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</si>
  <si>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</si>
  <si>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</si>
  <si>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</si>
  <si>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</si>
  <si>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</si>
  <si>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</si>
  <si>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</si>
  <si>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</si>
  <si>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</si>
  <si>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</si>
  <si>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</si>
  <si>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</si>
  <si>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</si>
  <si>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</si>
  <si>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</si>
  <si>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</si>
  <si>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</si>
  <si>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</si>
  <si>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</si>
  <si>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</si>
  <si>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</si>
  <si>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</si>
  <si>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</si>
  <si>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</si>
  <si>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</si>
  <si>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</si>
  <si>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</si>
  <si>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</si>
  <si>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</si>
  <si>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</si>
  <si>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</si>
  <si>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</si>
  <si>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</si>
  <si>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</si>
  <si>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</si>
  <si>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</si>
  <si>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</si>
  <si>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</si>
  <si>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</si>
  <si>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</si>
  <si>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</si>
  <si>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</si>
  <si>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</si>
  <si>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</si>
  <si>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</si>
  <si>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</si>
  <si>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</si>
  <si>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</si>
  <si>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</si>
  <si>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</si>
  <si>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</si>
  <si>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</si>
  <si>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</si>
  <si>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</si>
  <si>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</si>
  <si>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</si>
  <si>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</si>
  <si>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</si>
  <si>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</si>
  <si>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</si>
  <si>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</si>
  <si>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</si>
  <si>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</si>
  <si>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</si>
  <si>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</si>
  <si>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</si>
  <si>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</si>
  <si>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</si>
  <si>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</si>
  <si>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</si>
  <si>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</si>
  <si>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</si>
  <si>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</si>
  <si>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</si>
  <si>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</si>
  <si>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</si>
  <si>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</si>
  <si>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</si>
  <si>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</si>
  <si>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</si>
  <si>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</si>
  <si>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</si>
  <si>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</si>
  <si>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</si>
  <si>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</si>
  <si>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</si>
  <si>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</si>
  <si>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</si>
  <si>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</si>
  <si>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</si>
  <si>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</si>
  <si>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</si>
  <si>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</si>
  <si>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</si>
  <si>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</si>
  <si>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</si>
  <si>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</si>
  <si>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</si>
  <si>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</si>
  <si>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</si>
  <si>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</si>
  <si>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</si>
  <si>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</si>
  <si>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</si>
  <si>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</si>
  <si>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</si>
  <si>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</si>
  <si>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</si>
  <si>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</si>
  <si>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</si>
  <si>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</si>
  <si>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</si>
  <si>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</si>
  <si>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</si>
  <si>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</si>
  <si>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</si>
  <si>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</si>
  <si>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</si>
  <si>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</si>
  <si>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</si>
  <si>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</si>
  <si>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</si>
  <si>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</si>
  <si>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</si>
  <si>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</si>
  <si>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</si>
  <si>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</si>
  <si>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</si>
  <si>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</si>
  <si>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</si>
  <si>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</si>
  <si>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</si>
  <si>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</si>
  <si>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</si>
  <si>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</si>
  <si>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</si>
  <si>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</si>
  <si>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</si>
  <si>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</si>
  <si>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</si>
  <si>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</si>
  <si>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</si>
  <si>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</si>
  <si>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</si>
  <si>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</si>
  <si>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</si>
  <si>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</si>
  <si>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</si>
  <si>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</si>
  <si>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</si>
  <si>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</si>
  <si>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</si>
  <si>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</si>
  <si>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</si>
  <si>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</si>
  <si>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</si>
  <si>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</si>
  <si>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</si>
  <si>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</si>
  <si>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</si>
  <si>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</si>
  <si>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</si>
  <si>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</si>
  <si>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</si>
  <si>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</si>
  <si>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</si>
  <si>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</si>
  <si>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</si>
  <si>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</si>
  <si>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</si>
  <si>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</si>
  <si>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</si>
  <si>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</si>
  <si>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</si>
  <si>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</si>
  <si>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</si>
  <si>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</si>
  <si>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</si>
  <si>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</si>
  <si>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</si>
  <si>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</si>
  <si>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</si>
  <si>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</si>
  <si>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</si>
  <si>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</si>
  <si>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</si>
  <si>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</si>
  <si>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</si>
  <si>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</si>
  <si>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</si>
  <si>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</si>
  <si>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</si>
  <si>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</si>
  <si>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</si>
  <si>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</si>
  <si>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</si>
  <si>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</si>
  <si>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</si>
  <si>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</si>
  <si>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</si>
  <si>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</si>
  <si>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</si>
  <si>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</si>
  <si>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</si>
  <si>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</si>
  <si>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</si>
  <si>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</si>
  <si>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</si>
  <si>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</si>
  <si>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</si>
  <si>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</si>
  <si>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</si>
  <si>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</si>
  <si>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</si>
  <si>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</si>
  <si>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</si>
  <si>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</si>
  <si>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</si>
  <si>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</si>
  <si>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</si>
  <si>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</si>
  <si>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</si>
  <si>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</si>
  <si>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</si>
  <si>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</si>
  <si>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</si>
  <si>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</si>
  <si>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</si>
  <si>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</si>
  <si>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</si>
  <si>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</si>
  <si>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</si>
  <si>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</si>
  <si>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</si>
  <si>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</si>
  <si>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</si>
  <si>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</si>
  <si>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</si>
  <si>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</si>
  <si>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</si>
  <si>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</si>
  <si>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</si>
  <si>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</si>
  <si>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</si>
  <si>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</si>
  <si>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</si>
  <si>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</si>
  <si>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</si>
  <si>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</si>
  <si>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</si>
  <si>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</si>
  <si>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</si>
  <si>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</si>
  <si>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</si>
  <si>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</si>
  <si>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 xml:space="preserve">Bloomburg-Texarkana Plant 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</si>
  <si>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</si>
  <si>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</si>
  <si>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</si>
  <si>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</si>
  <si>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</si>
  <si>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</si>
  <si>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>TP208126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</si>
  <si>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</si>
  <si>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</si>
  <si>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</si>
  <si>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</si>
  <si>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</si>
  <si>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</si>
  <si>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</si>
  <si>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</si>
  <si>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</si>
  <si>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</si>
  <si>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</si>
  <si>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</si>
  <si>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</si>
  <si>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</si>
  <si>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</si>
  <si>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</si>
  <si>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</si>
  <si>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</si>
  <si>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</si>
  <si>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</si>
  <si>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</si>
  <si>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</si>
  <si>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</si>
  <si>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>TP20100102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</si>
  <si>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</si>
  <si>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</si>
  <si>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</si>
  <si>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</si>
  <si>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</si>
  <si>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</si>
  <si>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</si>
  <si>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</si>
  <si>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</si>
  <si>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</si>
  <si>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</si>
  <si>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</si>
  <si>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</si>
  <si>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</si>
  <si>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503/1012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</si>
  <si>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</si>
  <si>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</si>
  <si>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</si>
  <si>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</si>
  <si>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</si>
  <si>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</si>
  <si>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</si>
  <si>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</si>
  <si>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</si>
  <si>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</si>
  <si>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</si>
  <si>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</si>
  <si>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</si>
  <si>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</si>
  <si>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</si>
  <si>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</si>
  <si>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</si>
  <si>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</si>
  <si>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</si>
  <si>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</si>
  <si>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</si>
  <si>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</si>
  <si>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</si>
  <si>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</si>
  <si>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</si>
  <si>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</si>
  <si>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</si>
  <si>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</si>
  <si>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</si>
  <si>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</si>
  <si>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</si>
  <si>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</si>
  <si>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</si>
  <si>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</si>
  <si>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</si>
  <si>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</si>
  <si>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</si>
  <si>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</si>
  <si>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</si>
  <si>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</si>
  <si>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</si>
  <si>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</si>
  <si>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</si>
  <si>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</si>
  <si>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</si>
  <si>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</si>
  <si>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</si>
  <si>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</si>
  <si>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</si>
  <si>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</si>
  <si>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</si>
  <si>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</si>
  <si>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</si>
  <si>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</si>
  <si>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</si>
  <si>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</si>
  <si>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</si>
  <si>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</si>
  <si>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</si>
  <si>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</si>
  <si>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</si>
  <si>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</si>
  <si>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</si>
  <si>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</si>
  <si>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</si>
  <si>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</si>
  <si>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</si>
  <si>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</si>
  <si>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</si>
  <si>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</si>
  <si>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</si>
  <si>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</si>
  <si>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</si>
  <si>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</si>
  <si>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</si>
  <si>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</si>
  <si>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</si>
  <si>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</si>
  <si>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</si>
  <si>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</si>
  <si>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</si>
  <si>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</si>
  <si>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</si>
  <si>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</si>
  <si>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</si>
  <si>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</si>
  <si>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</si>
  <si>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</si>
  <si>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</si>
  <si>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</si>
  <si>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</si>
  <si>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</si>
  <si>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</si>
  <si>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</si>
  <si>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</si>
  <si>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</si>
  <si>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</si>
  <si>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</si>
  <si>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</si>
  <si>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</si>
  <si>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</si>
  <si>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</si>
  <si>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</si>
  <si>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</si>
  <si>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</si>
  <si>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</si>
  <si>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</si>
  <si>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</si>
  <si>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</si>
  <si>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</si>
  <si>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Transmission Plant Average Balance for 2017 </t>
  </si>
  <si>
    <t xml:space="preserve">   ROE w/o incentives  (Projected TCOS, ln 148)</t>
  </si>
  <si>
    <t>Annual Depreciation Expense  (Historic TCOS, ln 244)</t>
  </si>
  <si>
    <t xml:space="preserve">   ROE w/o incentives  (True-Up TCOS, ln 135)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</si>
  <si>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</si>
  <si>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</si>
  <si>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</si>
  <si>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</si>
  <si>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</si>
  <si>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</si>
  <si>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</si>
  <si>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</si>
  <si>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</si>
  <si>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</si>
  <si>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</si>
  <si>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</si>
  <si>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</si>
  <si>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</si>
  <si>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</si>
  <si>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</si>
  <si>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</si>
  <si>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</si>
  <si>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</si>
  <si>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</si>
  <si>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</si>
  <si>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</si>
  <si>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>Annual Depreciation Expense  (True-Up TCOS,  ln 86)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</si>
  <si>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</si>
  <si>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</si>
  <si>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</si>
  <si>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</si>
  <si>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</si>
  <si>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</si>
  <si>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</si>
  <si>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</si>
  <si>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</si>
  <si>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</si>
  <si>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</si>
  <si>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</si>
  <si>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</si>
  <si>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 xml:space="preserve"> </t>
  </si>
  <si>
    <t>Transmission Plant Average Balance for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</si>
</sst>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6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86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0" fontId="54" fillId="0" borderId="43" xfId="1011" applyNumberFormat="1" applyFont="1" applyFill="1" applyBorder="1" applyProtection="1"/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60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9525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123825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60325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60325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dbw/SWPP%20Form%20Rate/Lila%20added/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179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E30" sqref="E30"/>
    </sheetView>
  </sheetViews>
  <sheetFormatPr defaultColWidth="8.7109375" defaultRowHeight="12.75" customHeight="1"/>
  <cols>
    <col min="1" max="1" width="7.42578125" style="183" customWidth="1"/>
    <col min="2" max="2" width="7" style="183" bestFit="1" customWidth="1"/>
    <col min="3" max="3" width="45.7109375" style="183" customWidth="1"/>
    <col min="4" max="4" width="9.28515625" style="183" customWidth="1"/>
    <col min="5" max="7" width="15.42578125" style="183" bestFit="1" customWidth="1"/>
    <col min="8" max="8" width="3.28515625" style="183" customWidth="1"/>
    <col min="9" max="9" width="18.7109375" style="183" bestFit="1" customWidth="1"/>
    <col min="10" max="10" width="15.7109375" style="183" customWidth="1"/>
    <col min="11" max="11" width="17.140625" style="183" customWidth="1"/>
    <col min="12" max="12" width="16.28515625" style="183" customWidth="1"/>
    <col min="13" max="13" width="2.42578125" style="183" customWidth="1"/>
    <col min="14" max="14" width="6.28515625" style="183" customWidth="1"/>
    <col min="15" max="15" width="8" style="183" customWidth="1"/>
    <col min="16" max="16" width="10.7109375" style="183" customWidth="1"/>
    <col min="17" max="17" width="11.140625" style="183" bestFit="1" customWidth="1"/>
    <col min="18" max="18" width="18.5703125" style="183" customWidth="1"/>
    <col min="19" max="19" width="2.42578125" style="183" customWidth="1"/>
    <col min="20" max="20" width="19.140625" style="183" bestFit="1" customWidth="1"/>
    <col min="21" max="21" width="8.7109375" style="183"/>
    <col min="22" max="22" width="16.7109375" style="183" customWidth="1"/>
    <col min="23" max="16384" width="8.7109375" style="183"/>
  </cols>
  <sheetData>
    <row r="1" spans="1:23" ht="15">
      <c r="H1" s="184" t="s">
        <v>166</v>
      </c>
      <c r="U1" s="183">
        <v>2022</v>
      </c>
    </row>
    <row r="2" spans="1:23" ht="15">
      <c r="H2" s="185" t="s">
        <v>167</v>
      </c>
    </row>
    <row r="3" spans="1:23" ht="15">
      <c r="H3" s="186" t="str">
        <f>"For Calendar Year "&amp;U1-1&amp;" and Projected Year "&amp;U1</f>
        <v>For Calendar Year 2021 and Projected Year 2022</v>
      </c>
    </row>
    <row r="4" spans="1:23" ht="15">
      <c r="H4" s="187"/>
    </row>
    <row r="5" spans="1:23" ht="15.75">
      <c r="H5" s="188" t="s">
        <v>168</v>
      </c>
    </row>
    <row r="7" spans="1:23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3">
      <c r="D8" s="191"/>
    </row>
    <row r="9" spans="1:23" ht="11.45" customHeight="1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3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3" ht="16.5" customHeight="1">
      <c r="A13" s="195"/>
      <c r="B13" s="195"/>
      <c r="C13" s="195"/>
      <c r="D13" s="195"/>
      <c r="E13" s="666" t="str">
        <f>"Projected ARR For "&amp;U1&amp;" From WS-F"</f>
        <v>Projected ARR For 2022 From WS-F</v>
      </c>
      <c r="F13" s="666"/>
      <c r="G13" s="666"/>
      <c r="H13" s="195"/>
      <c r="I13" s="196" t="str">
        <f>"True-Up ARR CY"&amp;U1-1&amp;" From Worksheet G  (includes adjustment for SPP Collections)"</f>
        <v>True-Up ARR CY2021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3" ht="18" customHeight="1">
      <c r="I14" s="197"/>
      <c r="T14" s="667" t="str">
        <f>"Total ADJUSTED Revenue Requirement Effective
1/1/"&amp;U1&amp;""</f>
        <v>Total ADJUSTED Revenue Requirement Effective
1/1/2022</v>
      </c>
    </row>
    <row r="15" spans="1:23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67"/>
    </row>
    <row r="16" spans="1:23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207" t="s">
        <v>264</v>
      </c>
      <c r="K16" s="207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67"/>
      <c r="V16" s="211" t="s">
        <v>220</v>
      </c>
    </row>
    <row r="17" spans="1:2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3">
      <c r="A18" s="214" t="s">
        <v>190</v>
      </c>
      <c r="B18" s="192" t="s">
        <v>191</v>
      </c>
      <c r="C18" s="215" t="str">
        <f t="shared" ref="C18:F37" ca="1" si="0">INDIRECT("'"&amp; $A18 &amp; "'!" &amp;C$100)</f>
        <v>Arsenal Hill Auto xfmr &amp; AH to Water Works line</v>
      </c>
      <c r="D18" s="216">
        <f t="shared" ca="1" si="0"/>
        <v>2009</v>
      </c>
      <c r="E18" s="217">
        <v>0</v>
      </c>
      <c r="F18" s="218">
        <f t="shared" ca="1" si="0"/>
        <v>0</v>
      </c>
      <c r="G18" s="218">
        <f t="shared" ref="G18:G23" ca="1" si="1">+E18+F18</f>
        <v>0</v>
      </c>
      <c r="H18" s="219"/>
      <c r="I18" s="220">
        <f ca="1">INDIRECT("'"&amp; $A18 &amp; "'!" &amp;I$100)</f>
        <v>113184.66661617998</v>
      </c>
      <c r="J18" s="221">
        <v>1663795.2377037522</v>
      </c>
      <c r="K18" s="221">
        <f t="shared" ref="K18:K49" si="2">J18/J$93*K$93</f>
        <v>1752841.1909565411</v>
      </c>
      <c r="L18" s="217">
        <f t="shared" ref="L18:L42" si="3">+J18-K18</f>
        <v>-89045.953252788866</v>
      </c>
      <c r="M18" s="217"/>
      <c r="N18" s="218">
        <v>0</v>
      </c>
      <c r="O18" s="218">
        <v>0</v>
      </c>
      <c r="P18" s="218">
        <f t="shared" ref="P18:P23" si="4">+N18-O18</f>
        <v>0</v>
      </c>
      <c r="Q18" s="217">
        <f t="shared" ref="Q18:Q49" ca="1" si="5">+V18/$V$93 * $Q$93</f>
        <v>1622.4481456372944</v>
      </c>
      <c r="R18" s="222">
        <f ca="1">I18+L18+P18+Q18</f>
        <v>25761.16150902841</v>
      </c>
      <c r="S18" s="222"/>
      <c r="T18" s="223">
        <f t="shared" ref="T18:T42" ca="1" si="6">+G18+R18</f>
        <v>25761.16150902841</v>
      </c>
      <c r="V18" s="224">
        <f ca="1">+I18+L18+P18</f>
        <v>24138.713363391114</v>
      </c>
      <c r="W18" s="183" t="str">
        <f>A18</f>
        <v>S.001</v>
      </c>
    </row>
    <row r="19" spans="1:2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217">
        <v>0</v>
      </c>
      <c r="F19" s="218">
        <f t="shared" ca="1" si="0"/>
        <v>0</v>
      </c>
      <c r="G19" s="218">
        <f t="shared" ca="1" si="1"/>
        <v>0</v>
      </c>
      <c r="H19" s="219"/>
      <c r="I19" s="220">
        <f t="shared" ref="I19:I82" ca="1" si="7">INDIRECT("'"&amp; $A19 &amp; "'!" &amp;I$100)</f>
        <v>62178.580493794754</v>
      </c>
      <c r="J19" s="221">
        <v>770163.83088811545</v>
      </c>
      <c r="K19" s="221">
        <f t="shared" si="2"/>
        <v>811382.82883217791</v>
      </c>
      <c r="L19" s="217">
        <f t="shared" si="3"/>
        <v>-41218.997944062459</v>
      </c>
      <c r="M19" s="217"/>
      <c r="N19" s="218">
        <v>0</v>
      </c>
      <c r="O19" s="218">
        <v>0</v>
      </c>
      <c r="P19" s="218">
        <f t="shared" si="4"/>
        <v>0</v>
      </c>
      <c r="Q19" s="217">
        <f t="shared" ca="1" si="5"/>
        <v>1408.7675398937529</v>
      </c>
      <c r="R19" s="222">
        <f t="shared" ref="R19:R42" ca="1" si="8">I19+L19+P19+Q19</f>
        <v>22368.350089626048</v>
      </c>
      <c r="S19" s="222"/>
      <c r="T19" s="225">
        <f t="shared" ca="1" si="6"/>
        <v>22368.350089626048</v>
      </c>
      <c r="V19" s="224">
        <f t="shared" ref="V19:V37" ca="1" si="9">+I19+L19+P19</f>
        <v>20959.582549732295</v>
      </c>
      <c r="W19" s="183" t="str">
        <f t="shared" ref="W19:W37" si="10">A19</f>
        <v>S.002</v>
      </c>
    </row>
    <row r="20" spans="1:23" ht="25.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217">
        <v>0</v>
      </c>
      <c r="F20" s="218">
        <f t="shared" ca="1" si="0"/>
        <v>0</v>
      </c>
      <c r="G20" s="218">
        <f t="shared" ca="1" si="1"/>
        <v>0</v>
      </c>
      <c r="H20" s="219"/>
      <c r="I20" s="220">
        <f t="shared" ca="1" si="7"/>
        <v>72416.658947797725</v>
      </c>
      <c r="J20" s="221">
        <v>1277921.3104840512</v>
      </c>
      <c r="K20" s="221">
        <f t="shared" si="2"/>
        <v>1346315.376469692</v>
      </c>
      <c r="L20" s="217">
        <f t="shared" si="3"/>
        <v>-68394.065985640744</v>
      </c>
      <c r="M20" s="217"/>
      <c r="N20" s="218">
        <v>0</v>
      </c>
      <c r="O20" s="218">
        <v>0</v>
      </c>
      <c r="P20" s="218">
        <f t="shared" si="4"/>
        <v>0</v>
      </c>
      <c r="Q20" s="217">
        <f t="shared" ca="1" si="5"/>
        <v>270.37267454375871</v>
      </c>
      <c r="R20" s="222">
        <f t="shared" ca="1" si="8"/>
        <v>4292.9656367007401</v>
      </c>
      <c r="S20" s="222"/>
      <c r="T20" s="225">
        <f t="shared" ca="1" si="6"/>
        <v>4292.9656367007401</v>
      </c>
      <c r="V20" s="224">
        <f t="shared" ca="1" si="9"/>
        <v>4022.5929621569812</v>
      </c>
      <c r="W20" s="183" t="str">
        <f t="shared" si="10"/>
        <v>S.003</v>
      </c>
    </row>
    <row r="21" spans="1:2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217">
        <v>0</v>
      </c>
      <c r="F21" s="218">
        <f t="shared" ca="1" si="0"/>
        <v>0</v>
      </c>
      <c r="G21" s="218">
        <f t="shared" ca="1" si="1"/>
        <v>0</v>
      </c>
      <c r="H21" s="219"/>
      <c r="I21" s="220">
        <f t="shared" ca="1" si="7"/>
        <v>63927.74950638786</v>
      </c>
      <c r="J21" s="221">
        <v>1075188.332915707</v>
      </c>
      <c r="K21" s="221">
        <f t="shared" si="2"/>
        <v>1132732.1747666374</v>
      </c>
      <c r="L21" s="217">
        <f t="shared" si="3"/>
        <v>-57543.841850930359</v>
      </c>
      <c r="M21" s="217"/>
      <c r="N21" s="218">
        <v>0</v>
      </c>
      <c r="O21" s="218">
        <v>0</v>
      </c>
      <c r="P21" s="218">
        <f t="shared" si="4"/>
        <v>0</v>
      </c>
      <c r="Q21" s="217">
        <f t="shared" ca="1" si="5"/>
        <v>429.08497158034413</v>
      </c>
      <c r="R21" s="222">
        <f t="shared" ca="1" si="8"/>
        <v>6812.9926270378446</v>
      </c>
      <c r="S21" s="222"/>
      <c r="T21" s="225">
        <f t="shared" ca="1" si="6"/>
        <v>6812.9926270378446</v>
      </c>
      <c r="V21" s="224">
        <f t="shared" ca="1" si="9"/>
        <v>6383.9076554575004</v>
      </c>
      <c r="W21" s="183" t="str">
        <f t="shared" si="10"/>
        <v>S.004</v>
      </c>
    </row>
    <row r="22" spans="1:23" ht="25.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217">
        <v>0</v>
      </c>
      <c r="F22" s="218">
        <f t="shared" ca="1" si="0"/>
        <v>0</v>
      </c>
      <c r="G22" s="218">
        <f t="shared" ca="1" si="1"/>
        <v>0</v>
      </c>
      <c r="H22" s="219"/>
      <c r="I22" s="220">
        <f t="shared" ca="1" si="7"/>
        <v>19064.265248416748</v>
      </c>
      <c r="J22" s="221">
        <v>280745.57641825307</v>
      </c>
      <c r="K22" s="221">
        <f t="shared" si="2"/>
        <v>295771.01759463793</v>
      </c>
      <c r="L22" s="217">
        <f t="shared" si="3"/>
        <v>-15025.441176384862</v>
      </c>
      <c r="M22" s="217"/>
      <c r="N22" s="218">
        <v>0</v>
      </c>
      <c r="O22" s="218">
        <v>0</v>
      </c>
      <c r="P22" s="218">
        <f t="shared" si="4"/>
        <v>0</v>
      </c>
      <c r="Q22" s="217">
        <f t="shared" ca="1" si="5"/>
        <v>271.46362474154819</v>
      </c>
      <c r="R22" s="222">
        <f t="shared" ca="1" si="8"/>
        <v>4310.2876967734346</v>
      </c>
      <c r="S22" s="222"/>
      <c r="T22" s="225">
        <f t="shared" ca="1" si="6"/>
        <v>4310.2876967734346</v>
      </c>
      <c r="V22" s="224">
        <f t="shared" ca="1" si="9"/>
        <v>4038.8240720318863</v>
      </c>
      <c r="W22" s="183" t="str">
        <f t="shared" si="10"/>
        <v>S.005</v>
      </c>
    </row>
    <row r="23" spans="1:2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217">
        <v>0</v>
      </c>
      <c r="F23" s="218">
        <f t="shared" ca="1" si="0"/>
        <v>0</v>
      </c>
      <c r="G23" s="218">
        <f t="shared" ca="1" si="1"/>
        <v>0</v>
      </c>
      <c r="H23" s="219"/>
      <c r="I23" s="220">
        <f t="shared" ca="1" si="7"/>
        <v>276262.06333356863</v>
      </c>
      <c r="J23" s="221">
        <v>3612126.441880479</v>
      </c>
      <c r="K23" s="221">
        <f t="shared" si="2"/>
        <v>3805446.6504001054</v>
      </c>
      <c r="L23" s="217">
        <f t="shared" si="3"/>
        <v>-193320.20851962641</v>
      </c>
      <c r="M23" s="217"/>
      <c r="N23" s="218">
        <v>0</v>
      </c>
      <c r="O23" s="218">
        <v>0</v>
      </c>
      <c r="P23" s="218">
        <f t="shared" si="4"/>
        <v>0</v>
      </c>
      <c r="Q23" s="217">
        <f t="shared" ca="1" si="5"/>
        <v>5574.8148839898822</v>
      </c>
      <c r="R23" s="222">
        <f t="shared" ca="1" si="8"/>
        <v>88516.669697932099</v>
      </c>
      <c r="S23" s="222"/>
      <c r="T23" s="225">
        <f t="shared" ca="1" si="6"/>
        <v>88516.669697932099</v>
      </c>
      <c r="U23" s="227"/>
      <c r="V23" s="224">
        <f t="shared" ca="1" si="9"/>
        <v>82941.85481394222</v>
      </c>
      <c r="W23" s="227" t="str">
        <f t="shared" si="10"/>
        <v>S.006</v>
      </c>
    </row>
    <row r="24" spans="1:2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217">
        <v>0</v>
      </c>
      <c r="F24" s="218">
        <f t="shared" ca="1" si="0"/>
        <v>0</v>
      </c>
      <c r="G24" s="218">
        <f t="shared" ref="G24:G36" ca="1" si="11">+E24+F24</f>
        <v>0</v>
      </c>
      <c r="H24" s="219"/>
      <c r="I24" s="220">
        <f t="shared" ca="1" si="7"/>
        <v>506.40952719295183</v>
      </c>
      <c r="J24" s="221">
        <v>7218.7483716354391</v>
      </c>
      <c r="K24" s="221">
        <f t="shared" si="2"/>
        <v>7605.0941884027961</v>
      </c>
      <c r="L24" s="217">
        <f t="shared" si="3"/>
        <v>-386.34581676735706</v>
      </c>
      <c r="M24" s="217"/>
      <c r="N24" s="218">
        <v>0</v>
      </c>
      <c r="O24" s="218">
        <v>0</v>
      </c>
      <c r="P24" s="218">
        <f t="shared" ref="P24:P36" si="12">+N24-O24</f>
        <v>0</v>
      </c>
      <c r="Q24" s="217">
        <f t="shared" ca="1" si="5"/>
        <v>8.0699058564475763</v>
      </c>
      <c r="R24" s="222">
        <f t="shared" ca="1" si="8"/>
        <v>128.13361628204234</v>
      </c>
      <c r="S24" s="228" t="s">
        <v>266</v>
      </c>
      <c r="T24" s="225">
        <f t="shared" ca="1" si="6"/>
        <v>128.13361628204234</v>
      </c>
      <c r="V24" s="224">
        <f t="shared" ca="1" si="9"/>
        <v>120.06371042559476</v>
      </c>
      <c r="W24" s="183" t="str">
        <f t="shared" si="10"/>
        <v>S.007</v>
      </c>
    </row>
    <row r="25" spans="1:23" ht="25.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217">
        <v>0</v>
      </c>
      <c r="F25" s="218">
        <f t="shared" ca="1" si="0"/>
        <v>0</v>
      </c>
      <c r="G25" s="218">
        <f t="shared" ca="1" si="11"/>
        <v>0</v>
      </c>
      <c r="H25" s="219"/>
      <c r="I25" s="220">
        <f t="shared" ca="1" si="7"/>
        <v>67664.01214580494</v>
      </c>
      <c r="J25" s="221">
        <v>884398.47952778323</v>
      </c>
      <c r="K25" s="221">
        <f t="shared" si="2"/>
        <v>931731.29060948594</v>
      </c>
      <c r="L25" s="217">
        <f t="shared" si="3"/>
        <v>-47332.811081702705</v>
      </c>
      <c r="M25" s="217"/>
      <c r="N25" s="218">
        <v>0</v>
      </c>
      <c r="O25" s="218">
        <v>0</v>
      </c>
      <c r="P25" s="218">
        <f t="shared" si="12"/>
        <v>0</v>
      </c>
      <c r="Q25" s="217">
        <f t="shared" ca="1" si="5"/>
        <v>1366.531801776099</v>
      </c>
      <c r="R25" s="222">
        <f t="shared" ca="1" si="8"/>
        <v>21697.732865878334</v>
      </c>
      <c r="S25" s="222"/>
      <c r="T25" s="225">
        <f t="shared" ca="1" si="6"/>
        <v>21697.732865878334</v>
      </c>
      <c r="V25" s="224">
        <f t="shared" ca="1" si="9"/>
        <v>20331.201064102235</v>
      </c>
      <c r="W25" s="183" t="str">
        <f t="shared" si="10"/>
        <v>S.008</v>
      </c>
    </row>
    <row r="26" spans="1:23" ht="25.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217">
        <v>0</v>
      </c>
      <c r="F26" s="218">
        <f t="shared" ca="1" si="0"/>
        <v>0</v>
      </c>
      <c r="G26" s="218">
        <f t="shared" ca="1" si="11"/>
        <v>0</v>
      </c>
      <c r="H26" s="219"/>
      <c r="I26" s="220">
        <f t="shared" ca="1" si="7"/>
        <v>14495.671768112865</v>
      </c>
      <c r="J26" s="221">
        <v>257263.51957421636</v>
      </c>
      <c r="K26" s="221">
        <f t="shared" si="2"/>
        <v>271032.20626024745</v>
      </c>
      <c r="L26" s="217">
        <f t="shared" si="3"/>
        <v>-13768.686686031084</v>
      </c>
      <c r="M26" s="217"/>
      <c r="N26" s="218">
        <v>0</v>
      </c>
      <c r="O26" s="218">
        <v>0</v>
      </c>
      <c r="P26" s="218">
        <f t="shared" si="12"/>
        <v>0</v>
      </c>
      <c r="Q26" s="217">
        <f t="shared" ca="1" si="5"/>
        <v>48.863233950090745</v>
      </c>
      <c r="R26" s="222">
        <f t="shared" ca="1" si="8"/>
        <v>775.84831603187172</v>
      </c>
      <c r="S26" s="222"/>
      <c r="T26" s="225">
        <f t="shared" ca="1" si="6"/>
        <v>775.84831603187172</v>
      </c>
      <c r="V26" s="224">
        <f t="shared" ca="1" si="9"/>
        <v>726.985082081781</v>
      </c>
      <c r="W26" s="183" t="str">
        <f t="shared" si="10"/>
        <v>S.009</v>
      </c>
    </row>
    <row r="27" spans="1:2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217">
        <v>0</v>
      </c>
      <c r="F27" s="218">
        <f t="shared" ca="1" si="0"/>
        <v>0</v>
      </c>
      <c r="G27" s="218">
        <f t="shared" ca="1" si="11"/>
        <v>0</v>
      </c>
      <c r="H27" s="219"/>
      <c r="I27" s="220">
        <f t="shared" ca="1" si="7"/>
        <v>0</v>
      </c>
      <c r="J27" s="221">
        <v>0</v>
      </c>
      <c r="K27" s="221">
        <f t="shared" si="2"/>
        <v>0</v>
      </c>
      <c r="L27" s="217">
        <f t="shared" si="3"/>
        <v>0</v>
      </c>
      <c r="M27" s="217"/>
      <c r="N27" s="218">
        <v>0</v>
      </c>
      <c r="O27" s="218">
        <v>0</v>
      </c>
      <c r="P27" s="218">
        <f t="shared" si="12"/>
        <v>0</v>
      </c>
      <c r="Q27" s="217">
        <f t="shared" ca="1" si="5"/>
        <v>0</v>
      </c>
      <c r="R27" s="222">
        <f t="shared" ca="1" si="8"/>
        <v>0</v>
      </c>
      <c r="S27" s="222"/>
      <c r="T27" s="225">
        <f t="shared" ca="1" si="6"/>
        <v>0</v>
      </c>
      <c r="V27" s="224">
        <f t="shared" ca="1" si="9"/>
        <v>0</v>
      </c>
      <c r="W27" s="183" t="str">
        <f t="shared" si="10"/>
        <v>S.010</v>
      </c>
    </row>
    <row r="28" spans="1:23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217">
        <v>0</v>
      </c>
      <c r="F28" s="218">
        <f t="shared" ca="1" si="0"/>
        <v>0</v>
      </c>
      <c r="G28" s="218">
        <f t="shared" ca="1" si="11"/>
        <v>0</v>
      </c>
      <c r="H28" s="219"/>
      <c r="I28" s="220">
        <f t="shared" ca="1" si="7"/>
        <v>0</v>
      </c>
      <c r="J28" s="221">
        <v>0</v>
      </c>
      <c r="K28" s="221">
        <f t="shared" si="2"/>
        <v>0</v>
      </c>
      <c r="L28" s="217">
        <f t="shared" si="3"/>
        <v>0</v>
      </c>
      <c r="M28" s="217"/>
      <c r="N28" s="218">
        <v>0</v>
      </c>
      <c r="O28" s="218">
        <v>0</v>
      </c>
      <c r="P28" s="218">
        <f t="shared" si="12"/>
        <v>0</v>
      </c>
      <c r="Q28" s="217">
        <f t="shared" ca="1" si="5"/>
        <v>0</v>
      </c>
      <c r="R28" s="222">
        <f t="shared" ca="1" si="8"/>
        <v>0</v>
      </c>
      <c r="S28" s="222"/>
      <c r="T28" s="225">
        <f t="shared" ca="1" si="6"/>
        <v>0</v>
      </c>
      <c r="V28" s="224">
        <f t="shared" ca="1" si="9"/>
        <v>0</v>
      </c>
      <c r="W28" s="183" t="str">
        <f t="shared" si="10"/>
        <v>S.011</v>
      </c>
    </row>
    <row r="29" spans="1:23" ht="25.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217">
        <v>0</v>
      </c>
      <c r="F29" s="218">
        <f t="shared" ca="1" si="0"/>
        <v>0</v>
      </c>
      <c r="G29" s="218">
        <f t="shared" ca="1" si="11"/>
        <v>0</v>
      </c>
      <c r="H29" s="219"/>
      <c r="I29" s="220">
        <f t="shared" ca="1" si="7"/>
        <v>824.55877139808581</v>
      </c>
      <c r="J29" s="221">
        <v>16693.307342217951</v>
      </c>
      <c r="K29" s="221">
        <f t="shared" si="2"/>
        <v>17586.729460243179</v>
      </c>
      <c r="L29" s="217">
        <f t="shared" si="3"/>
        <v>-893.42211802522797</v>
      </c>
      <c r="M29" s="217"/>
      <c r="N29" s="218">
        <v>0</v>
      </c>
      <c r="O29" s="218">
        <v>0</v>
      </c>
      <c r="P29" s="218">
        <f t="shared" si="12"/>
        <v>0</v>
      </c>
      <c r="Q29" s="217">
        <f t="shared" ca="1" si="5"/>
        <v>-4.628548645307295</v>
      </c>
      <c r="R29" s="222">
        <f t="shared" ca="1" si="8"/>
        <v>-73.491895272449455</v>
      </c>
      <c r="S29" s="222"/>
      <c r="T29" s="225">
        <f ca="1">+G29+R29</f>
        <v>-73.491895272449455</v>
      </c>
      <c r="V29" s="224">
        <f t="shared" ca="1" si="9"/>
        <v>-68.863346627142164</v>
      </c>
      <c r="W29" s="183" t="str">
        <f t="shared" si="10"/>
        <v>S.012</v>
      </c>
    </row>
    <row r="30" spans="1:2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217">
        <v>0</v>
      </c>
      <c r="F30" s="218">
        <f t="shared" ca="1" si="0"/>
        <v>0</v>
      </c>
      <c r="G30" s="218">
        <f t="shared" ca="1" si="11"/>
        <v>0</v>
      </c>
      <c r="H30" s="219"/>
      <c r="I30" s="220">
        <f t="shared" ca="1" si="7"/>
        <v>38664.25628295308</v>
      </c>
      <c r="J30" s="221">
        <v>521153.72740541154</v>
      </c>
      <c r="K30" s="221">
        <f t="shared" si="2"/>
        <v>549045.75966781052</v>
      </c>
      <c r="L30" s="217">
        <f t="shared" si="3"/>
        <v>-27892.032262398978</v>
      </c>
      <c r="M30" s="217"/>
      <c r="N30" s="218">
        <v>0</v>
      </c>
      <c r="O30" s="218">
        <v>0</v>
      </c>
      <c r="P30" s="218">
        <f t="shared" si="12"/>
        <v>0</v>
      </c>
      <c r="Q30" s="217">
        <f t="shared" ca="1" si="5"/>
        <v>724.03920720330484</v>
      </c>
      <c r="R30" s="222">
        <f t="shared" ca="1" si="8"/>
        <v>11496.263227757407</v>
      </c>
      <c r="S30" s="222"/>
      <c r="T30" s="225">
        <f t="shared" ca="1" si="6"/>
        <v>11496.263227757407</v>
      </c>
      <c r="V30" s="224">
        <f t="shared" ca="1" si="9"/>
        <v>10772.224020554102</v>
      </c>
      <c r="W30" s="183" t="str">
        <f t="shared" si="10"/>
        <v>S.013</v>
      </c>
    </row>
    <row r="31" spans="1:2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217">
        <v>0</v>
      </c>
      <c r="F31" s="218">
        <f t="shared" ca="1" si="0"/>
        <v>0</v>
      </c>
      <c r="G31" s="218">
        <f t="shared" ca="1" si="11"/>
        <v>0</v>
      </c>
      <c r="H31" s="219"/>
      <c r="I31" s="220">
        <f t="shared" ca="1" si="7"/>
        <v>495.75923119410618</v>
      </c>
      <c r="J31" s="221">
        <v>7398.4002669789534</v>
      </c>
      <c r="K31" s="221">
        <f t="shared" si="2"/>
        <v>7794.3610134636301</v>
      </c>
      <c r="L31" s="217">
        <f t="shared" si="3"/>
        <v>-395.96074648467675</v>
      </c>
      <c r="M31" s="217"/>
      <c r="N31" s="218">
        <v>0</v>
      </c>
      <c r="O31" s="218">
        <v>0</v>
      </c>
      <c r="P31" s="218">
        <f t="shared" si="12"/>
        <v>0</v>
      </c>
      <c r="Q31" s="217">
        <f t="shared" ca="1" si="5"/>
        <v>6.7078084907288824</v>
      </c>
      <c r="R31" s="222">
        <f t="shared" ca="1" si="8"/>
        <v>106.50629320015831</v>
      </c>
      <c r="S31" s="228" t="s">
        <v>266</v>
      </c>
      <c r="T31" s="225">
        <f t="shared" ca="1" si="6"/>
        <v>106.50629320015831</v>
      </c>
      <c r="V31" s="224">
        <f t="shared" ca="1" si="9"/>
        <v>99.798484709429431</v>
      </c>
      <c r="W31" s="183" t="str">
        <f t="shared" si="10"/>
        <v>S.014</v>
      </c>
    </row>
    <row r="32" spans="1:2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217">
        <v>0</v>
      </c>
      <c r="F32" s="218">
        <f t="shared" ca="1" si="0"/>
        <v>0</v>
      </c>
      <c r="G32" s="218">
        <f t="shared" ca="1" si="11"/>
        <v>0</v>
      </c>
      <c r="H32" s="219"/>
      <c r="I32" s="220">
        <f t="shared" ca="1" si="7"/>
        <v>1861.693435295987</v>
      </c>
      <c r="J32" s="221">
        <v>32355.398506499059</v>
      </c>
      <c r="K32" s="221">
        <f t="shared" si="2"/>
        <v>34087.052280710705</v>
      </c>
      <c r="L32" s="217">
        <f t="shared" si="3"/>
        <v>-1731.6537742116452</v>
      </c>
      <c r="M32" s="217"/>
      <c r="N32" s="218">
        <v>0</v>
      </c>
      <c r="O32" s="218">
        <v>0</v>
      </c>
      <c r="P32" s="218">
        <f t="shared" si="12"/>
        <v>0</v>
      </c>
      <c r="Q32" s="217">
        <f t="shared" ca="1" si="5"/>
        <v>8.7404247198017515</v>
      </c>
      <c r="R32" s="222">
        <f t="shared" ca="1" si="8"/>
        <v>138.78008580414354</v>
      </c>
      <c r="S32" s="222"/>
      <c r="T32" s="225">
        <f t="shared" ca="1" si="6"/>
        <v>138.78008580414354</v>
      </c>
      <c r="V32" s="224">
        <f t="shared" ca="1" si="9"/>
        <v>130.03966108434179</v>
      </c>
      <c r="W32" s="183" t="str">
        <f t="shared" si="10"/>
        <v>S.015</v>
      </c>
    </row>
    <row r="33" spans="1:2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217">
        <v>0</v>
      </c>
      <c r="F33" s="218">
        <f t="shared" ca="1" si="0"/>
        <v>0</v>
      </c>
      <c r="G33" s="218">
        <f t="shared" ca="1" si="11"/>
        <v>0</v>
      </c>
      <c r="H33" s="219"/>
      <c r="I33" s="220">
        <f t="shared" ca="1" si="7"/>
        <v>3051.4486782136519</v>
      </c>
      <c r="J33" s="221">
        <v>36557.628844871884</v>
      </c>
      <c r="K33" s="221">
        <f t="shared" si="2"/>
        <v>38514.185057670038</v>
      </c>
      <c r="L33" s="217">
        <f t="shared" si="3"/>
        <v>-1956.5562127981539</v>
      </c>
      <c r="M33" s="217"/>
      <c r="N33" s="218">
        <v>0</v>
      </c>
      <c r="O33" s="218">
        <v>0</v>
      </c>
      <c r="P33" s="218">
        <f t="shared" si="12"/>
        <v>0</v>
      </c>
      <c r="Q33" s="217">
        <f t="shared" ca="1" si="5"/>
        <v>73.591588062010231</v>
      </c>
      <c r="R33" s="222">
        <f t="shared" ca="1" si="8"/>
        <v>1168.4840534775083</v>
      </c>
      <c r="S33" s="222"/>
      <c r="T33" s="225">
        <f t="shared" ca="1" si="6"/>
        <v>1168.4840534775083</v>
      </c>
      <c r="V33" s="224">
        <f t="shared" ca="1" si="9"/>
        <v>1094.892465415498</v>
      </c>
      <c r="W33" s="183" t="str">
        <f t="shared" si="10"/>
        <v>S.016</v>
      </c>
    </row>
    <row r="34" spans="1:2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217">
        <v>0</v>
      </c>
      <c r="F34" s="218">
        <f t="shared" ca="1" si="0"/>
        <v>0</v>
      </c>
      <c r="G34" s="218">
        <f t="shared" ca="1" si="11"/>
        <v>0</v>
      </c>
      <c r="H34" s="219"/>
      <c r="I34" s="220">
        <f t="shared" ca="1" si="7"/>
        <v>10236.276585062704</v>
      </c>
      <c r="J34" s="221">
        <v>176654.45322215353</v>
      </c>
      <c r="K34" s="221">
        <f t="shared" si="2"/>
        <v>186108.96049988005</v>
      </c>
      <c r="L34" s="217">
        <f t="shared" si="3"/>
        <v>-9454.5072777265159</v>
      </c>
      <c r="M34" s="217"/>
      <c r="N34" s="218">
        <v>0</v>
      </c>
      <c r="O34" s="218">
        <v>0</v>
      </c>
      <c r="P34" s="218">
        <f t="shared" si="12"/>
        <v>0</v>
      </c>
      <c r="Q34" s="217">
        <f t="shared" ca="1" si="5"/>
        <v>52.545475142323923</v>
      </c>
      <c r="R34" s="222">
        <f t="shared" ca="1" si="8"/>
        <v>834.3147824785118</v>
      </c>
      <c r="S34" s="222"/>
      <c r="T34" s="225">
        <f t="shared" ca="1" si="6"/>
        <v>834.3147824785118</v>
      </c>
      <c r="V34" s="224">
        <f t="shared" ca="1" si="9"/>
        <v>781.76930733618792</v>
      </c>
      <c r="W34" s="183" t="str">
        <f t="shared" si="10"/>
        <v>S.017</v>
      </c>
    </row>
    <row r="35" spans="1:2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217">
        <v>0</v>
      </c>
      <c r="F35" s="218">
        <f t="shared" ca="1" si="0"/>
        <v>0</v>
      </c>
      <c r="G35" s="218">
        <f t="shared" ca="1" si="11"/>
        <v>0</v>
      </c>
      <c r="H35" s="219"/>
      <c r="I35" s="220">
        <f t="shared" ca="1" si="7"/>
        <v>0</v>
      </c>
      <c r="J35" s="221">
        <v>0</v>
      </c>
      <c r="K35" s="221">
        <f t="shared" si="2"/>
        <v>0</v>
      </c>
      <c r="L35" s="217">
        <f t="shared" si="3"/>
        <v>0</v>
      </c>
      <c r="M35" s="217"/>
      <c r="N35" s="218">
        <v>0</v>
      </c>
      <c r="O35" s="218">
        <v>0</v>
      </c>
      <c r="P35" s="218">
        <f t="shared" si="12"/>
        <v>0</v>
      </c>
      <c r="Q35" s="217">
        <f t="shared" ca="1" si="5"/>
        <v>0</v>
      </c>
      <c r="R35" s="222">
        <f t="shared" ca="1" si="8"/>
        <v>0</v>
      </c>
      <c r="S35" s="222"/>
      <c r="T35" s="225">
        <f t="shared" ca="1" si="6"/>
        <v>0</v>
      </c>
      <c r="V35" s="224">
        <f t="shared" ca="1" si="9"/>
        <v>0</v>
      </c>
      <c r="W35" s="183" t="str">
        <f t="shared" si="10"/>
        <v>S.018</v>
      </c>
    </row>
    <row r="36" spans="1:2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217">
        <v>0</v>
      </c>
      <c r="F36" s="218">
        <f t="shared" ca="1" si="0"/>
        <v>0</v>
      </c>
      <c r="G36" s="218">
        <f t="shared" ca="1" si="11"/>
        <v>0</v>
      </c>
      <c r="H36" s="219"/>
      <c r="I36" s="220">
        <f t="shared" ca="1" si="7"/>
        <v>22690.79790744395</v>
      </c>
      <c r="J36" s="221">
        <v>405810.6907933671</v>
      </c>
      <c r="K36" s="221">
        <f t="shared" si="2"/>
        <v>427529.5892389114</v>
      </c>
      <c r="L36" s="217">
        <f t="shared" si="3"/>
        <v>-21718.898445544299</v>
      </c>
      <c r="M36" s="217"/>
      <c r="N36" s="218">
        <v>0</v>
      </c>
      <c r="O36" s="218">
        <v>0</v>
      </c>
      <c r="P36" s="218">
        <f t="shared" si="12"/>
        <v>0</v>
      </c>
      <c r="Q36" s="217">
        <f t="shared" ca="1" si="5"/>
        <v>65.324794075248491</v>
      </c>
      <c r="R36" s="222">
        <f t="shared" ca="1" si="8"/>
        <v>1037.2242559748997</v>
      </c>
      <c r="S36" s="222"/>
      <c r="T36" s="225">
        <f t="shared" ca="1" si="6"/>
        <v>1037.2242559748997</v>
      </c>
      <c r="V36" s="224">
        <f t="shared" ca="1" si="9"/>
        <v>971.89946189965121</v>
      </c>
      <c r="W36" s="183" t="str">
        <f t="shared" si="10"/>
        <v>S.019</v>
      </c>
    </row>
    <row r="37" spans="1:23" ht="25.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217">
        <v>0</v>
      </c>
      <c r="F37" s="218">
        <f t="shared" ca="1" si="0"/>
        <v>0</v>
      </c>
      <c r="G37" s="218">
        <f t="shared" ref="G37:G42" ca="1" si="13">+E37+F37</f>
        <v>0</v>
      </c>
      <c r="H37" s="219"/>
      <c r="I37" s="220">
        <f t="shared" ca="1" si="7"/>
        <v>0</v>
      </c>
      <c r="J37" s="221">
        <v>0</v>
      </c>
      <c r="K37" s="221">
        <f t="shared" si="2"/>
        <v>0</v>
      </c>
      <c r="L37" s="217">
        <f t="shared" si="3"/>
        <v>0</v>
      </c>
      <c r="M37" s="217"/>
      <c r="N37" s="218">
        <v>0</v>
      </c>
      <c r="O37" s="218">
        <v>0</v>
      </c>
      <c r="P37" s="218">
        <f t="shared" ref="P37:P42" si="14">+N37-O37</f>
        <v>0</v>
      </c>
      <c r="Q37" s="217">
        <f t="shared" ca="1" si="5"/>
        <v>0</v>
      </c>
      <c r="R37" s="222">
        <f t="shared" ca="1" si="8"/>
        <v>0</v>
      </c>
      <c r="S37" s="222"/>
      <c r="T37" s="225">
        <f t="shared" ca="1" si="6"/>
        <v>0</v>
      </c>
      <c r="V37" s="224">
        <f t="shared" ca="1" si="9"/>
        <v>0</v>
      </c>
      <c r="W37" s="183" t="str">
        <f t="shared" si="10"/>
        <v>S.020</v>
      </c>
    </row>
    <row r="38" spans="1:23">
      <c r="A38" s="214" t="s">
        <v>255</v>
      </c>
      <c r="B38" s="192" t="s">
        <v>191</v>
      </c>
      <c r="C38" s="226" t="str">
        <f t="shared" ref="C38:F57" ca="1" si="15">INDIRECT("'"&amp; $A38 &amp; "'!" &amp;C$100)</f>
        <v>Reconductor 4 mi. of McNabb-Turk</v>
      </c>
      <c r="D38" s="216">
        <f t="shared" ca="1" si="15"/>
        <v>2010</v>
      </c>
      <c r="E38" s="217">
        <v>0</v>
      </c>
      <c r="F38" s="218">
        <f t="shared" ca="1" si="15"/>
        <v>0</v>
      </c>
      <c r="G38" s="218">
        <f t="shared" ca="1" si="13"/>
        <v>0</v>
      </c>
      <c r="H38" s="219"/>
      <c r="I38" s="220">
        <f t="shared" ca="1" si="7"/>
        <v>11490.105082121649</v>
      </c>
      <c r="J38" s="221">
        <v>156744.57013467079</v>
      </c>
      <c r="K38" s="221">
        <f t="shared" si="2"/>
        <v>165133.50487167813</v>
      </c>
      <c r="L38" s="217">
        <f t="shared" si="3"/>
        <v>-8388.9347370073374</v>
      </c>
      <c r="M38" s="217"/>
      <c r="N38" s="218">
        <v>0</v>
      </c>
      <c r="O38" s="218">
        <v>0</v>
      </c>
      <c r="P38" s="218">
        <f t="shared" si="14"/>
        <v>0</v>
      </c>
      <c r="Q38" s="217">
        <f t="shared" ca="1" si="5"/>
        <v>208.44060741724786</v>
      </c>
      <c r="R38" s="222">
        <f t="shared" ca="1" si="8"/>
        <v>3309.6109525315592</v>
      </c>
      <c r="S38" s="222"/>
      <c r="T38" s="225">
        <f t="shared" ca="1" si="6"/>
        <v>3309.6109525315592</v>
      </c>
      <c r="V38" s="224">
        <f t="shared" ref="V38:V43" ca="1" si="16">+I38+L38+P38</f>
        <v>3101.1703451143112</v>
      </c>
      <c r="W38" s="183" t="str">
        <f t="shared" ref="W38:W43" si="17">A38</f>
        <v>S.021</v>
      </c>
    </row>
    <row r="39" spans="1:23">
      <c r="A39" s="214" t="s">
        <v>256</v>
      </c>
      <c r="B39" s="192" t="s">
        <v>191</v>
      </c>
      <c r="C39" s="226" t="str">
        <f t="shared" ca="1" si="15"/>
        <v>Longwood: r&amp;r switches, upgrade bus</v>
      </c>
      <c r="D39" s="216">
        <f t="shared" ca="1" si="15"/>
        <v>2010</v>
      </c>
      <c r="E39" s="217">
        <v>0</v>
      </c>
      <c r="F39" s="218">
        <f t="shared" ca="1" si="15"/>
        <v>0</v>
      </c>
      <c r="G39" s="218">
        <f t="shared" ca="1" si="13"/>
        <v>0</v>
      </c>
      <c r="H39" s="219"/>
      <c r="I39" s="220">
        <f t="shared" ca="1" si="7"/>
        <v>1300.1168466647759</v>
      </c>
      <c r="J39" s="221">
        <v>19629.100155321521</v>
      </c>
      <c r="K39" s="221">
        <f t="shared" si="2"/>
        <v>20679.645255593226</v>
      </c>
      <c r="L39" s="217">
        <f t="shared" si="3"/>
        <v>-1050.5451002717055</v>
      </c>
      <c r="M39" s="217"/>
      <c r="N39" s="218">
        <v>0</v>
      </c>
      <c r="O39" s="218">
        <v>0</v>
      </c>
      <c r="P39" s="218">
        <f t="shared" si="14"/>
        <v>0</v>
      </c>
      <c r="Q39" s="217">
        <f t="shared" ca="1" si="5"/>
        <v>16.774598175269677</v>
      </c>
      <c r="R39" s="222">
        <f t="shared" ca="1" si="8"/>
        <v>266.34634456834016</v>
      </c>
      <c r="S39" s="222"/>
      <c r="T39" s="225">
        <f t="shared" ca="1" si="6"/>
        <v>266.34634456834016</v>
      </c>
      <c r="V39" s="224">
        <f t="shared" ca="1" si="16"/>
        <v>249.5717463930705</v>
      </c>
      <c r="W39" s="183" t="str">
        <f t="shared" si="17"/>
        <v>S.022</v>
      </c>
    </row>
    <row r="40" spans="1:23" ht="25.5">
      <c r="A40" s="214" t="s">
        <v>257</v>
      </c>
      <c r="B40" s="192" t="s">
        <v>191</v>
      </c>
      <c r="C40" s="226" t="str">
        <f t="shared" ca="1" si="15"/>
        <v>Reconductor: Greggton-Lake Lamond &amp; Quitman-Westwood 69 kV lines</v>
      </c>
      <c r="D40" s="216">
        <f t="shared" ca="1" si="15"/>
        <v>2010</v>
      </c>
      <c r="E40" s="217">
        <v>0</v>
      </c>
      <c r="F40" s="218">
        <f t="shared" ca="1" si="15"/>
        <v>0</v>
      </c>
      <c r="G40" s="218">
        <f t="shared" ca="1" si="13"/>
        <v>0</v>
      </c>
      <c r="H40" s="219"/>
      <c r="I40" s="220">
        <f t="shared" ca="1" si="7"/>
        <v>30670.904699224804</v>
      </c>
      <c r="J40" s="221">
        <v>457424.26910436474</v>
      </c>
      <c r="K40" s="221">
        <f t="shared" si="2"/>
        <v>481905.51484922774</v>
      </c>
      <c r="L40" s="217">
        <f t="shared" si="3"/>
        <v>-24481.245744863001</v>
      </c>
      <c r="M40" s="217"/>
      <c r="N40" s="218">
        <v>0</v>
      </c>
      <c r="O40" s="218">
        <v>0</v>
      </c>
      <c r="P40" s="218">
        <f t="shared" si="14"/>
        <v>0</v>
      </c>
      <c r="Q40" s="217">
        <f t="shared" ca="1" si="5"/>
        <v>416.02883059467177</v>
      </c>
      <c r="R40" s="222">
        <f t="shared" ca="1" si="8"/>
        <v>6605.6877849564744</v>
      </c>
      <c r="S40" s="222"/>
      <c r="T40" s="225">
        <f t="shared" ca="1" si="6"/>
        <v>6605.6877849564744</v>
      </c>
      <c r="V40" s="224">
        <f t="shared" ca="1" si="16"/>
        <v>6189.6589543618029</v>
      </c>
      <c r="W40" s="183" t="str">
        <f t="shared" si="17"/>
        <v>S.023</v>
      </c>
    </row>
    <row r="41" spans="1:23" ht="25.5">
      <c r="A41" s="214" t="s">
        <v>258</v>
      </c>
      <c r="B41" s="192" t="s">
        <v>191</v>
      </c>
      <c r="C41" s="226" t="str">
        <f t="shared" ca="1" si="15"/>
        <v>Rebuild/reconductor Dyess-Elm Springs REC [Dyess Station-Flint Creek]</v>
      </c>
      <c r="D41" s="216">
        <f t="shared" ca="1" si="15"/>
        <v>2010</v>
      </c>
      <c r="E41" s="217">
        <v>0</v>
      </c>
      <c r="F41" s="218">
        <f t="shared" ca="1" si="15"/>
        <v>0</v>
      </c>
      <c r="G41" s="218">
        <f t="shared" ca="1" si="13"/>
        <v>0</v>
      </c>
      <c r="H41" s="219"/>
      <c r="I41" s="220">
        <f t="shared" ca="1" si="7"/>
        <v>33828.055003322079</v>
      </c>
      <c r="J41" s="221">
        <v>500876.02036891296</v>
      </c>
      <c r="K41" s="221">
        <f t="shared" si="2"/>
        <v>527682.79423416825</v>
      </c>
      <c r="L41" s="217">
        <f t="shared" si="3"/>
        <v>-26806.773865255294</v>
      </c>
      <c r="M41" s="217"/>
      <c r="N41" s="218">
        <v>0</v>
      </c>
      <c r="O41" s="218">
        <v>0</v>
      </c>
      <c r="P41" s="218">
        <f t="shared" si="14"/>
        <v>0</v>
      </c>
      <c r="Q41" s="217">
        <f t="shared" ca="1" si="5"/>
        <v>471.92509356075368</v>
      </c>
      <c r="R41" s="222">
        <f t="shared" ca="1" si="8"/>
        <v>7493.2062316275378</v>
      </c>
      <c r="S41" s="222"/>
      <c r="T41" s="225">
        <f t="shared" ca="1" si="6"/>
        <v>7493.2062316275378</v>
      </c>
      <c r="V41" s="224">
        <f t="shared" ca="1" si="16"/>
        <v>7021.2811380667845</v>
      </c>
      <c r="W41" s="183" t="str">
        <f t="shared" si="17"/>
        <v>S.024</v>
      </c>
    </row>
    <row r="42" spans="1:23">
      <c r="A42" s="214" t="s">
        <v>259</v>
      </c>
      <c r="B42" s="192" t="s">
        <v>191</v>
      </c>
      <c r="C42" s="226" t="str">
        <f t="shared" ca="1" si="15"/>
        <v>Replace switch at Diana*</v>
      </c>
      <c r="D42" s="216">
        <f t="shared" ca="1" si="15"/>
        <v>2010</v>
      </c>
      <c r="E42" s="217">
        <v>0</v>
      </c>
      <c r="F42" s="218">
        <f t="shared" ca="1" si="15"/>
        <v>0</v>
      </c>
      <c r="G42" s="218">
        <f t="shared" ca="1" si="13"/>
        <v>0</v>
      </c>
      <c r="H42" s="219"/>
      <c r="I42" s="220">
        <f t="shared" ca="1" si="7"/>
        <v>566.19134271552139</v>
      </c>
      <c r="J42" s="221">
        <v>8585.3173861784271</v>
      </c>
      <c r="K42" s="221">
        <f t="shared" si="2"/>
        <v>9044.8016744524393</v>
      </c>
      <c r="L42" s="217">
        <f t="shared" si="3"/>
        <v>-459.48428827401221</v>
      </c>
      <c r="M42" s="217"/>
      <c r="N42" s="218">
        <v>0</v>
      </c>
      <c r="O42" s="218">
        <v>0</v>
      </c>
      <c r="P42" s="218">
        <f t="shared" si="14"/>
        <v>0</v>
      </c>
      <c r="Q42" s="217">
        <f t="shared" ca="1" si="5"/>
        <v>7.1721578527714351</v>
      </c>
      <c r="R42" s="222">
        <f t="shared" ca="1" si="8"/>
        <v>113.87921229428061</v>
      </c>
      <c r="S42" s="228" t="s">
        <v>266</v>
      </c>
      <c r="T42" s="225">
        <f t="shared" ca="1" si="6"/>
        <v>113.87921229428061</v>
      </c>
      <c r="V42" s="224">
        <f t="shared" ca="1" si="16"/>
        <v>106.70705444150917</v>
      </c>
      <c r="W42" s="183" t="str">
        <f t="shared" si="17"/>
        <v>S.025</v>
      </c>
    </row>
    <row r="43" spans="1:23">
      <c r="A43" s="214" t="s">
        <v>274</v>
      </c>
      <c r="B43" s="192" t="s">
        <v>191</v>
      </c>
      <c r="C43" s="226" t="str">
        <f t="shared" ca="1" si="15"/>
        <v>Whitney repl CB and Switches</v>
      </c>
      <c r="D43" s="216">
        <f t="shared" ca="1" si="15"/>
        <v>2011</v>
      </c>
      <c r="E43" s="217">
        <v>0</v>
      </c>
      <c r="F43" s="218">
        <f t="shared" ca="1" si="15"/>
        <v>0</v>
      </c>
      <c r="G43" s="218">
        <f ca="1">+E43+F43</f>
        <v>0</v>
      </c>
      <c r="H43" s="219"/>
      <c r="I43" s="220">
        <f t="shared" ca="1" si="7"/>
        <v>1280.3100620557052</v>
      </c>
      <c r="J43" s="221">
        <v>24389.853574280191</v>
      </c>
      <c r="K43" s="221">
        <f t="shared" si="2"/>
        <v>25695.193144920566</v>
      </c>
      <c r="L43" s="217">
        <f>+J43-K43</f>
        <v>-1305.3395706403753</v>
      </c>
      <c r="M43" s="217"/>
      <c r="N43" s="218">
        <v>0</v>
      </c>
      <c r="O43" s="218">
        <v>0</v>
      </c>
      <c r="P43" s="218">
        <f>+N43-O43</f>
        <v>0</v>
      </c>
      <c r="Q43" s="217">
        <f t="shared" ca="1" si="5"/>
        <v>-1.6823216373660861</v>
      </c>
      <c r="R43" s="222">
        <f ca="1">I43+L43+P43+Q43</f>
        <v>-26.711830222036198</v>
      </c>
      <c r="S43" s="228" t="s">
        <v>266</v>
      </c>
      <c r="T43" s="225">
        <f ca="1">+G43+R43</f>
        <v>-26.711830222036198</v>
      </c>
      <c r="V43" s="224">
        <f t="shared" ca="1" si="16"/>
        <v>-25.029508584670111</v>
      </c>
      <c r="W43" s="183" t="str">
        <f t="shared" si="17"/>
        <v>S.026</v>
      </c>
    </row>
    <row r="44" spans="1:23">
      <c r="A44" s="214" t="s">
        <v>290</v>
      </c>
      <c r="B44" s="192" t="s">
        <v>191</v>
      </c>
      <c r="C44" s="226" t="str">
        <f t="shared" ca="1" si="15"/>
        <v>Linwood - Powell Street 138 kV</v>
      </c>
      <c r="D44" s="216">
        <f t="shared" ca="1" si="15"/>
        <v>2012</v>
      </c>
      <c r="E44" s="217">
        <v>0</v>
      </c>
      <c r="F44" s="218">
        <f t="shared" ca="1" si="15"/>
        <v>0</v>
      </c>
      <c r="G44" s="218">
        <f t="shared" ref="G44:G50" ca="1" si="18">+E44+F44</f>
        <v>0</v>
      </c>
      <c r="H44" s="219"/>
      <c r="I44" s="220">
        <f t="shared" ca="1" si="7"/>
        <v>2818.0815221263692</v>
      </c>
      <c r="J44" s="221">
        <v>42230.207901135771</v>
      </c>
      <c r="K44" s="221">
        <f t="shared" si="2"/>
        <v>44490.359290804343</v>
      </c>
      <c r="L44" s="217">
        <f t="shared" ref="L44:L50" si="19">+J44-K44</f>
        <v>-2260.1513896685719</v>
      </c>
      <c r="M44" s="217"/>
      <c r="N44" s="218">
        <v>0</v>
      </c>
      <c r="O44" s="218">
        <v>0</v>
      </c>
      <c r="P44" s="218">
        <f t="shared" ref="P44:P50" si="20">+N44-O44</f>
        <v>0</v>
      </c>
      <c r="Q44" s="217">
        <f t="shared" ca="1" si="5"/>
        <v>37.50045394607374</v>
      </c>
      <c r="R44" s="222">
        <f t="shared" ref="R44:R50" ca="1" si="21">I44+L44+P44+Q44</f>
        <v>595.43058640387108</v>
      </c>
      <c r="S44" s="228" t="s">
        <v>266</v>
      </c>
      <c r="T44" s="225">
        <f t="shared" ref="T44:T50" ca="1" si="22">+G44+R44</f>
        <v>595.43058640387108</v>
      </c>
      <c r="V44" s="224">
        <f t="shared" ref="V44:V50" ca="1" si="23">+I44+L44+P44</f>
        <v>557.9301324577973</v>
      </c>
      <c r="W44" s="183" t="str">
        <f t="shared" ref="W44:W50" si="24">A44</f>
        <v>S.027</v>
      </c>
    </row>
    <row r="45" spans="1:23">
      <c r="A45" s="214" t="s">
        <v>291</v>
      </c>
      <c r="B45" s="192" t="s">
        <v>191</v>
      </c>
      <c r="C45" s="226" t="str">
        <f t="shared" ca="1" si="15"/>
        <v xml:space="preserve">Bloomburg-Texarkana Plant </v>
      </c>
      <c r="D45" s="216">
        <f t="shared" ca="1" si="15"/>
        <v>2012</v>
      </c>
      <c r="E45" s="217">
        <v>0</v>
      </c>
      <c r="F45" s="218">
        <f t="shared" ca="1" si="15"/>
        <v>0</v>
      </c>
      <c r="G45" s="218">
        <f t="shared" ca="1" si="18"/>
        <v>0</v>
      </c>
      <c r="H45" s="219"/>
      <c r="I45" s="220">
        <f t="shared" ca="1" si="7"/>
        <v>35358.999328392907</v>
      </c>
      <c r="J45" s="221">
        <v>528211.48583288176</v>
      </c>
      <c r="K45" s="221">
        <f t="shared" si="2"/>
        <v>556481.24776583165</v>
      </c>
      <c r="L45" s="217">
        <f t="shared" si="19"/>
        <v>-28269.761932949885</v>
      </c>
      <c r="M45" s="217"/>
      <c r="N45" s="218">
        <v>0</v>
      </c>
      <c r="O45" s="218">
        <v>0</v>
      </c>
      <c r="P45" s="218">
        <f t="shared" si="20"/>
        <v>0</v>
      </c>
      <c r="Q45" s="217">
        <f t="shared" ca="1" si="5"/>
        <v>476.49267353507588</v>
      </c>
      <c r="R45" s="222">
        <f t="shared" ca="1" si="21"/>
        <v>7565.7300689780977</v>
      </c>
      <c r="S45" s="228" t="s">
        <v>266</v>
      </c>
      <c r="T45" s="225">
        <f t="shared" ca="1" si="22"/>
        <v>7565.7300689780977</v>
      </c>
      <c r="V45" s="224">
        <f t="shared" ca="1" si="23"/>
        <v>7089.2373954430223</v>
      </c>
      <c r="W45" s="183" t="str">
        <f t="shared" si="24"/>
        <v>S.028</v>
      </c>
    </row>
    <row r="46" spans="1:23" ht="38.25">
      <c r="A46" s="214" t="s">
        <v>292</v>
      </c>
      <c r="B46" s="192" t="s">
        <v>191</v>
      </c>
      <c r="C46" s="226" t="str">
        <f t="shared" ca="1" si="15"/>
        <v xml:space="preserve">Knox Lee - Pirkey 138 kV / Pirkey - Whitney 138 kV - Replace Breaker,  Wavetraps, and reset relays and CT's </v>
      </c>
      <c r="D46" s="216">
        <f t="shared" ca="1" si="15"/>
        <v>2012</v>
      </c>
      <c r="E46" s="217">
        <v>0</v>
      </c>
      <c r="F46" s="218">
        <f t="shared" ca="1" si="15"/>
        <v>0</v>
      </c>
      <c r="G46" s="218">
        <f t="shared" ca="1" si="18"/>
        <v>0</v>
      </c>
      <c r="H46" s="219"/>
      <c r="I46" s="220">
        <f t="shared" ca="1" si="7"/>
        <v>12562.697334067721</v>
      </c>
      <c r="J46" s="221">
        <v>190958.92210068565</v>
      </c>
      <c r="K46" s="221">
        <f t="shared" si="2"/>
        <v>201179.00139003881</v>
      </c>
      <c r="L46" s="217">
        <f t="shared" si="19"/>
        <v>-10220.079289353162</v>
      </c>
      <c r="M46" s="217"/>
      <c r="N46" s="218">
        <v>0</v>
      </c>
      <c r="O46" s="218">
        <v>0</v>
      </c>
      <c r="P46" s="218">
        <f t="shared" si="20"/>
        <v>0</v>
      </c>
      <c r="Q46" s="217">
        <f t="shared" ca="1" si="5"/>
        <v>157.45562927756859</v>
      </c>
      <c r="R46" s="222">
        <f t="shared" ca="1" si="21"/>
        <v>2500.0736739921285</v>
      </c>
      <c r="S46" s="228" t="s">
        <v>266</v>
      </c>
      <c r="T46" s="225">
        <f t="shared" ca="1" si="22"/>
        <v>2500.0736739921285</v>
      </c>
      <c r="V46" s="224">
        <f t="shared" ca="1" si="23"/>
        <v>2342.6180447145598</v>
      </c>
      <c r="W46" s="183" t="str">
        <f t="shared" si="24"/>
        <v>S.029</v>
      </c>
    </row>
    <row r="47" spans="1:23">
      <c r="A47" s="214" t="s">
        <v>293</v>
      </c>
      <c r="B47" s="192" t="s">
        <v>191</v>
      </c>
      <c r="C47" s="226" t="str">
        <f t="shared" ca="1" si="15"/>
        <v>NW Texarkana - Turk 345</v>
      </c>
      <c r="D47" s="216">
        <f t="shared" ca="1" si="15"/>
        <v>2012</v>
      </c>
      <c r="E47" s="217">
        <v>0</v>
      </c>
      <c r="F47" s="218">
        <f t="shared" ca="1" si="15"/>
        <v>0</v>
      </c>
      <c r="G47" s="218">
        <f t="shared" ca="1" si="18"/>
        <v>0</v>
      </c>
      <c r="H47" s="219"/>
      <c r="I47" s="220">
        <f t="shared" ca="1" si="7"/>
        <v>314070.3183849398</v>
      </c>
      <c r="J47" s="221">
        <v>4798800.0162771167</v>
      </c>
      <c r="K47" s="221">
        <f t="shared" si="2"/>
        <v>5055630.7321220785</v>
      </c>
      <c r="L47" s="217">
        <f t="shared" si="19"/>
        <v>-256830.71584496181</v>
      </c>
      <c r="M47" s="217"/>
      <c r="N47" s="218">
        <v>0</v>
      </c>
      <c r="O47" s="218">
        <v>0</v>
      </c>
      <c r="P47" s="218">
        <f t="shared" si="20"/>
        <v>0</v>
      </c>
      <c r="Q47" s="217">
        <f t="shared" ca="1" si="5"/>
        <v>3847.2757681794064</v>
      </c>
      <c r="R47" s="222">
        <f t="shared" ca="1" si="21"/>
        <v>61086.878308157393</v>
      </c>
      <c r="S47" s="228" t="s">
        <v>266</v>
      </c>
      <c r="T47" s="225">
        <f t="shared" ca="1" si="22"/>
        <v>61086.878308157393</v>
      </c>
      <c r="V47" s="224">
        <f t="shared" ca="1" si="23"/>
        <v>57239.60253997799</v>
      </c>
      <c r="W47" s="183" t="str">
        <f t="shared" si="24"/>
        <v>S.030</v>
      </c>
    </row>
    <row r="48" spans="1:23" ht="25.5">
      <c r="A48" s="214" t="s">
        <v>294</v>
      </c>
      <c r="B48" s="192" t="s">
        <v>191</v>
      </c>
      <c r="C48" s="226" t="str">
        <f t="shared" ca="1" si="15"/>
        <v>Lone Star South - Pittsburg 138 kV - Replace Wavetraps, reset CT's and Relays</v>
      </c>
      <c r="D48" s="216">
        <f t="shared" ca="1" si="15"/>
        <v>2012</v>
      </c>
      <c r="E48" s="217">
        <v>0</v>
      </c>
      <c r="F48" s="218">
        <f t="shared" ca="1" si="15"/>
        <v>0</v>
      </c>
      <c r="G48" s="218">
        <f t="shared" ca="1" si="18"/>
        <v>0</v>
      </c>
      <c r="H48" s="219"/>
      <c r="I48" s="220">
        <f t="shared" ca="1" si="7"/>
        <v>1585.5816597995472</v>
      </c>
      <c r="J48" s="221">
        <v>23133.248043157895</v>
      </c>
      <c r="K48" s="221">
        <f t="shared" si="2"/>
        <v>24371.334363611099</v>
      </c>
      <c r="L48" s="217">
        <f t="shared" si="19"/>
        <v>-1238.0863204532034</v>
      </c>
      <c r="M48" s="217"/>
      <c r="N48" s="218">
        <v>0</v>
      </c>
      <c r="O48" s="218">
        <v>0</v>
      </c>
      <c r="P48" s="218">
        <f t="shared" si="20"/>
        <v>0</v>
      </c>
      <c r="Q48" s="217">
        <f t="shared" ca="1" si="5"/>
        <v>23.356388571858567</v>
      </c>
      <c r="R48" s="222">
        <f t="shared" ca="1" si="21"/>
        <v>370.85172791820241</v>
      </c>
      <c r="S48" s="228" t="s">
        <v>266</v>
      </c>
      <c r="T48" s="225">
        <f t="shared" ca="1" si="22"/>
        <v>370.85172791820241</v>
      </c>
      <c r="V48" s="224">
        <f t="shared" ca="1" si="23"/>
        <v>347.49533934634383</v>
      </c>
      <c r="W48" s="183" t="str">
        <f t="shared" si="24"/>
        <v>S.031</v>
      </c>
    </row>
    <row r="49" spans="1:23">
      <c r="A49" s="214" t="s">
        <v>295</v>
      </c>
      <c r="B49" s="192" t="s">
        <v>191</v>
      </c>
      <c r="C49" s="226" t="str">
        <f t="shared" ca="1" si="15"/>
        <v>Howell-Kilgore 69 kV rebuild</v>
      </c>
      <c r="D49" s="216">
        <f t="shared" ca="1" si="15"/>
        <v>2012</v>
      </c>
      <c r="E49" s="217">
        <v>0</v>
      </c>
      <c r="F49" s="218">
        <f t="shared" ca="1" si="15"/>
        <v>0</v>
      </c>
      <c r="G49" s="218">
        <f t="shared" ca="1" si="18"/>
        <v>0</v>
      </c>
      <c r="H49" s="219"/>
      <c r="I49" s="220">
        <f t="shared" ca="1" si="7"/>
        <v>27269.771501478972</v>
      </c>
      <c r="J49" s="221">
        <v>418626.46235230879</v>
      </c>
      <c r="K49" s="221">
        <f t="shared" si="2"/>
        <v>441031.25805808982</v>
      </c>
      <c r="L49" s="217">
        <f t="shared" si="19"/>
        <v>-22404.795705781027</v>
      </c>
      <c r="M49" s="217"/>
      <c r="N49" s="218">
        <v>0</v>
      </c>
      <c r="O49" s="218">
        <v>0</v>
      </c>
      <c r="P49" s="218">
        <f t="shared" si="20"/>
        <v>0</v>
      </c>
      <c r="Q49" s="217">
        <f t="shared" ca="1" si="5"/>
        <v>326.99219877523677</v>
      </c>
      <c r="R49" s="222">
        <f t="shared" ca="1" si="21"/>
        <v>5191.9679944731815</v>
      </c>
      <c r="S49" s="228" t="s">
        <v>266</v>
      </c>
      <c r="T49" s="225">
        <f t="shared" ca="1" si="22"/>
        <v>5191.9679944731815</v>
      </c>
      <c r="V49" s="224">
        <f t="shared" ca="1" si="23"/>
        <v>4864.9757956979447</v>
      </c>
      <c r="W49" s="183" t="str">
        <f t="shared" si="24"/>
        <v>S.032</v>
      </c>
    </row>
    <row r="50" spans="1:23">
      <c r="A50" s="214" t="s">
        <v>296</v>
      </c>
      <c r="B50" s="192" t="s">
        <v>191</v>
      </c>
      <c r="C50" s="226" t="str">
        <f t="shared" ca="1" si="15"/>
        <v xml:space="preserve"> Flint Creek-Shipe Road 345 kV Line</v>
      </c>
      <c r="D50" s="216">
        <f t="shared" ca="1" si="15"/>
        <v>2012</v>
      </c>
      <c r="E50" s="217">
        <v>0</v>
      </c>
      <c r="F50" s="218">
        <f t="shared" ca="1" si="15"/>
        <v>0</v>
      </c>
      <c r="G50" s="218">
        <f t="shared" ca="1" si="18"/>
        <v>0</v>
      </c>
      <c r="H50" s="219"/>
      <c r="I50" s="220">
        <f t="shared" ca="1" si="7"/>
        <v>403293.76584356744</v>
      </c>
      <c r="J50" s="221">
        <v>6140480.7269619722</v>
      </c>
      <c r="K50" s="221">
        <f t="shared" ref="K50:K81" si="25">J50/J$93*K$93</f>
        <v>6469117.8977939663</v>
      </c>
      <c r="L50" s="217">
        <f t="shared" si="19"/>
        <v>-328637.17083199415</v>
      </c>
      <c r="M50" s="217"/>
      <c r="N50" s="218">
        <v>0</v>
      </c>
      <c r="O50" s="218">
        <v>0</v>
      </c>
      <c r="P50" s="218">
        <f t="shared" si="20"/>
        <v>0</v>
      </c>
      <c r="Q50" s="217">
        <f t="shared" ref="Q50:Q81" ca="1" si="26">+V50/$V$93 * $Q$93</f>
        <v>5017.9333219898335</v>
      </c>
      <c r="R50" s="222">
        <f t="shared" ca="1" si="21"/>
        <v>79674.528333563125</v>
      </c>
      <c r="S50" s="228" t="s">
        <v>266</v>
      </c>
      <c r="T50" s="225">
        <f t="shared" ca="1" si="22"/>
        <v>79674.528333563125</v>
      </c>
      <c r="V50" s="224">
        <f t="shared" ca="1" si="23"/>
        <v>74656.595011573285</v>
      </c>
      <c r="W50" s="183" t="str">
        <f t="shared" si="24"/>
        <v>S.033</v>
      </c>
    </row>
    <row r="51" spans="1:23">
      <c r="A51" s="214" t="s">
        <v>306</v>
      </c>
      <c r="B51" s="192" t="s">
        <v>191</v>
      </c>
      <c r="C51" s="226" t="str">
        <f t="shared" ca="1" si="15"/>
        <v>Bann - LS Ordnance - Hooks 69 kV - Rebuild 7.1 mi</v>
      </c>
      <c r="D51" s="216">
        <f t="shared" ca="1" si="15"/>
        <v>2013</v>
      </c>
      <c r="E51" s="217">
        <v>0</v>
      </c>
      <c r="F51" s="218">
        <f t="shared" ca="1" si="15"/>
        <v>0</v>
      </c>
      <c r="G51" s="218">
        <f t="shared" ref="G51:G60" ca="1" si="27">+E51+F51</f>
        <v>0</v>
      </c>
      <c r="H51" s="219"/>
      <c r="I51" s="220">
        <f t="shared" ca="1" si="7"/>
        <v>57577.559824025491</v>
      </c>
      <c r="J51" s="221">
        <v>882979.34869249968</v>
      </c>
      <c r="K51" s="221">
        <f t="shared" si="25"/>
        <v>930236.20820567128</v>
      </c>
      <c r="L51" s="217">
        <f t="shared" ref="L51:L60" si="28">+J51-K51</f>
        <v>-47256.859513171599</v>
      </c>
      <c r="M51" s="217"/>
      <c r="N51" s="218">
        <v>0</v>
      </c>
      <c r="O51" s="218">
        <v>0</v>
      </c>
      <c r="P51" s="218">
        <f t="shared" ref="P51:P60" si="29">+N51-O51</f>
        <v>0</v>
      </c>
      <c r="Q51" s="217">
        <f t="shared" ca="1" si="26"/>
        <v>693.69070459316151</v>
      </c>
      <c r="R51" s="222">
        <f t="shared" ref="R51:R60" ca="1" si="30">I51+L51+P51+Q51</f>
        <v>11014.391015447054</v>
      </c>
      <c r="S51" s="228" t="s">
        <v>266</v>
      </c>
      <c r="T51" s="225">
        <f t="shared" ref="T51:T60" ca="1" si="31">+G51+R51</f>
        <v>11014.391015447054</v>
      </c>
      <c r="V51" s="224">
        <f t="shared" ref="V51:V60" ca="1" si="32">+I51+L51+P51</f>
        <v>10320.700310853892</v>
      </c>
      <c r="W51" s="183" t="str">
        <f t="shared" ref="W51:W60" si="33">A51</f>
        <v>S.034</v>
      </c>
    </row>
    <row r="52" spans="1:23">
      <c r="A52" s="214" t="s">
        <v>307</v>
      </c>
      <c r="B52" s="192" t="s">
        <v>191</v>
      </c>
      <c r="C52" s="226" t="str">
        <f t="shared" ca="1" si="15"/>
        <v>Diana - Replace North Autotransformer #3</v>
      </c>
      <c r="D52" s="216">
        <f t="shared" ca="1" si="15"/>
        <v>2013</v>
      </c>
      <c r="E52" s="217">
        <v>0</v>
      </c>
      <c r="F52" s="218">
        <f t="shared" ca="1" si="15"/>
        <v>0</v>
      </c>
      <c r="G52" s="218">
        <f t="shared" ca="1" si="27"/>
        <v>0</v>
      </c>
      <c r="H52" s="219"/>
      <c r="I52" s="220">
        <f t="shared" ca="1" si="7"/>
        <v>28670.604382118909</v>
      </c>
      <c r="J52" s="221">
        <v>446226.56048689852</v>
      </c>
      <c r="K52" s="221">
        <f t="shared" si="25"/>
        <v>470108.50734239497</v>
      </c>
      <c r="L52" s="217">
        <f t="shared" si="28"/>
        <v>-23881.946855496441</v>
      </c>
      <c r="M52" s="217"/>
      <c r="N52" s="218">
        <v>0</v>
      </c>
      <c r="O52" s="218">
        <v>0</v>
      </c>
      <c r="P52" s="218">
        <f t="shared" si="29"/>
        <v>0</v>
      </c>
      <c r="Q52" s="217">
        <f t="shared" ca="1" si="26"/>
        <v>321.8625784729573</v>
      </c>
      <c r="R52" s="222">
        <f t="shared" ca="1" si="30"/>
        <v>5110.5201050954256</v>
      </c>
      <c r="S52" s="228" t="s">
        <v>266</v>
      </c>
      <c r="T52" s="225">
        <f t="shared" ca="1" si="31"/>
        <v>5110.5201050954256</v>
      </c>
      <c r="V52" s="224">
        <f t="shared" ca="1" si="32"/>
        <v>4788.6575266224681</v>
      </c>
      <c r="W52" s="183" t="str">
        <f t="shared" si="33"/>
        <v>S.035</v>
      </c>
    </row>
    <row r="53" spans="1:23">
      <c r="A53" s="214" t="s">
        <v>308</v>
      </c>
      <c r="B53" s="192" t="s">
        <v>191</v>
      </c>
      <c r="C53" s="226" t="str">
        <f t="shared" ca="1" si="15"/>
        <v>Osburn 161 kV Line Work</v>
      </c>
      <c r="D53" s="216">
        <f t="shared" ca="1" si="15"/>
        <v>2013</v>
      </c>
      <c r="E53" s="217">
        <v>0</v>
      </c>
      <c r="F53" s="218">
        <f t="shared" ca="1" si="15"/>
        <v>0</v>
      </c>
      <c r="G53" s="218">
        <f t="shared" ca="1" si="27"/>
        <v>0</v>
      </c>
      <c r="H53" s="219"/>
      <c r="I53" s="220">
        <f t="shared" ca="1" si="7"/>
        <v>33715.859894689173</v>
      </c>
      <c r="J53" s="221">
        <v>661338.88605544821</v>
      </c>
      <c r="K53" s="221">
        <f t="shared" si="25"/>
        <v>696733.59701352252</v>
      </c>
      <c r="L53" s="217">
        <f t="shared" si="28"/>
        <v>-35394.710958074313</v>
      </c>
      <c r="M53" s="217"/>
      <c r="N53" s="218">
        <v>0</v>
      </c>
      <c r="O53" s="218">
        <v>0</v>
      </c>
      <c r="P53" s="218">
        <f t="shared" si="29"/>
        <v>0</v>
      </c>
      <c r="Q53" s="217">
        <f t="shared" ca="1" si="26"/>
        <v>-112.84150706729142</v>
      </c>
      <c r="R53" s="222">
        <f t="shared" ca="1" si="30"/>
        <v>-1791.6925704524315</v>
      </c>
      <c r="S53" s="228" t="s">
        <v>266</v>
      </c>
      <c r="T53" s="225">
        <f t="shared" ca="1" si="31"/>
        <v>-1791.6925704524315</v>
      </c>
      <c r="V53" s="224">
        <f t="shared" ca="1" si="32"/>
        <v>-1678.8510633851402</v>
      </c>
      <c r="W53" s="183" t="str">
        <f t="shared" si="33"/>
        <v>S.036</v>
      </c>
    </row>
    <row r="54" spans="1:23" ht="25.5">
      <c r="A54" s="214" t="s">
        <v>309</v>
      </c>
      <c r="B54" s="192" t="s">
        <v>191</v>
      </c>
      <c r="C54" s="226" t="str">
        <f t="shared" ca="1" si="15"/>
        <v>SW Shreveport to Spring Ridge REC 138 kV Line Rebuild</v>
      </c>
      <c r="D54" s="216">
        <f t="shared" ca="1" si="15"/>
        <v>2013</v>
      </c>
      <c r="E54" s="217">
        <v>0</v>
      </c>
      <c r="F54" s="218">
        <f t="shared" ca="1" si="15"/>
        <v>0</v>
      </c>
      <c r="G54" s="218">
        <f t="shared" ca="1" si="27"/>
        <v>0</v>
      </c>
      <c r="H54" s="219"/>
      <c r="I54" s="220">
        <f t="shared" ca="1" si="7"/>
        <v>33535.164056312991</v>
      </c>
      <c r="J54" s="221">
        <v>518429.77893084963</v>
      </c>
      <c r="K54" s="221">
        <f t="shared" si="25"/>
        <v>546176.02607316163</v>
      </c>
      <c r="L54" s="217">
        <f t="shared" si="28"/>
        <v>-27746.247142312001</v>
      </c>
      <c r="M54" s="217"/>
      <c r="N54" s="218">
        <v>0</v>
      </c>
      <c r="O54" s="218">
        <v>0</v>
      </c>
      <c r="P54" s="218">
        <f t="shared" si="29"/>
        <v>0</v>
      </c>
      <c r="Q54" s="217">
        <f t="shared" ca="1" si="26"/>
        <v>389.09354326289645</v>
      </c>
      <c r="R54" s="222">
        <f t="shared" ca="1" si="30"/>
        <v>6178.0104572638875</v>
      </c>
      <c r="S54" s="228" t="s">
        <v>266</v>
      </c>
      <c r="T54" s="225">
        <f t="shared" ca="1" si="31"/>
        <v>6178.0104572638875</v>
      </c>
      <c r="V54" s="224">
        <f t="shared" ca="1" si="32"/>
        <v>5788.9169140009908</v>
      </c>
      <c r="W54" s="183" t="str">
        <f t="shared" si="33"/>
        <v>S.037</v>
      </c>
    </row>
    <row r="55" spans="1:23" ht="25.5">
      <c r="A55" s="214" t="s">
        <v>310</v>
      </c>
      <c r="B55" s="192" t="s">
        <v>191</v>
      </c>
      <c r="C55" s="226" t="str">
        <f t="shared" ca="1" si="15"/>
        <v>Eastex Switching Station - Whitney 138 kV Station - Rebuild 2.5 miles of 138 Kv</v>
      </c>
      <c r="D55" s="216">
        <f t="shared" ca="1" si="15"/>
        <v>2013</v>
      </c>
      <c r="E55" s="217">
        <v>0</v>
      </c>
      <c r="F55" s="218">
        <f t="shared" ca="1" si="15"/>
        <v>0</v>
      </c>
      <c r="G55" s="218">
        <f t="shared" ca="1" si="27"/>
        <v>0</v>
      </c>
      <c r="H55" s="219"/>
      <c r="I55" s="220">
        <f t="shared" ca="1" si="7"/>
        <v>18395.853983935958</v>
      </c>
      <c r="J55" s="221">
        <v>270648.49695727782</v>
      </c>
      <c r="K55" s="221">
        <f t="shared" si="25"/>
        <v>285133.54467339977</v>
      </c>
      <c r="L55" s="217">
        <f t="shared" si="28"/>
        <v>-14485.047716121946</v>
      </c>
      <c r="M55" s="217"/>
      <c r="N55" s="218">
        <v>0</v>
      </c>
      <c r="O55" s="218">
        <v>0</v>
      </c>
      <c r="P55" s="218">
        <f t="shared" si="29"/>
        <v>0</v>
      </c>
      <c r="Q55" s="217">
        <f t="shared" ca="1" si="26"/>
        <v>262.85909615980324</v>
      </c>
      <c r="R55" s="222">
        <f t="shared" ca="1" si="30"/>
        <v>4173.6653639738151</v>
      </c>
      <c r="S55" s="228" t="s">
        <v>266</v>
      </c>
      <c r="T55" s="225">
        <f t="shared" ca="1" si="31"/>
        <v>4173.6653639738151</v>
      </c>
      <c r="V55" s="224">
        <f t="shared" ca="1" si="32"/>
        <v>3910.8062678140122</v>
      </c>
      <c r="W55" s="183" t="str">
        <f t="shared" si="33"/>
        <v>S.038</v>
      </c>
    </row>
    <row r="56" spans="1:23" ht="25.5">
      <c r="A56" s="230" t="s">
        <v>320</v>
      </c>
      <c r="B56" s="192" t="s">
        <v>191</v>
      </c>
      <c r="C56" s="226" t="str">
        <f t="shared" ca="1" si="15"/>
        <v>Ashdown West - Craig Junction 138KV Rebuild (tie w/PSO)</v>
      </c>
      <c r="D56" s="216">
        <f t="shared" ca="1" si="15"/>
        <v>2013</v>
      </c>
      <c r="E56" s="217">
        <v>0</v>
      </c>
      <c r="F56" s="218">
        <f t="shared" ca="1" si="15"/>
        <v>0</v>
      </c>
      <c r="G56" s="218">
        <f t="shared" ca="1" si="27"/>
        <v>0</v>
      </c>
      <c r="H56" s="219"/>
      <c r="I56" s="220">
        <f t="shared" ca="1" si="7"/>
        <v>28915.468028963776</v>
      </c>
      <c r="J56" s="221">
        <v>439762.7715032468</v>
      </c>
      <c r="K56" s="221">
        <f t="shared" si="25"/>
        <v>463298.77780149743</v>
      </c>
      <c r="L56" s="217">
        <f t="shared" si="28"/>
        <v>-23536.006298250635</v>
      </c>
      <c r="M56" s="217"/>
      <c r="N56" s="218">
        <v>0</v>
      </c>
      <c r="O56" s="218">
        <v>0</v>
      </c>
      <c r="P56" s="218">
        <f t="shared" si="29"/>
        <v>0</v>
      </c>
      <c r="Q56" s="217">
        <f t="shared" ca="1" si="26"/>
        <v>361.57261483369268</v>
      </c>
      <c r="R56" s="222">
        <f t="shared" ca="1" si="30"/>
        <v>5741.0343455468337</v>
      </c>
      <c r="S56" s="228" t="s">
        <v>266</v>
      </c>
      <c r="T56" s="225">
        <f t="shared" ca="1" si="31"/>
        <v>5741.0343455468337</v>
      </c>
      <c r="V56" s="224">
        <f t="shared" ca="1" si="32"/>
        <v>5379.4617307131412</v>
      </c>
      <c r="W56" s="183" t="str">
        <f t="shared" si="33"/>
        <v>S.039</v>
      </c>
    </row>
    <row r="57" spans="1:23">
      <c r="A57" s="230" t="s">
        <v>321</v>
      </c>
      <c r="B57" s="192" t="s">
        <v>191</v>
      </c>
      <c r="C57" s="226" t="str">
        <f t="shared" ca="1" si="15"/>
        <v xml:space="preserve">Rock Hill to Carthage 69 kV Rebuild 11.4 Miles </v>
      </c>
      <c r="D57" s="216">
        <f t="shared" ca="1" si="15"/>
        <v>2014</v>
      </c>
      <c r="E57" s="217">
        <v>0</v>
      </c>
      <c r="F57" s="218">
        <f t="shared" ca="1" si="15"/>
        <v>0</v>
      </c>
      <c r="G57" s="218">
        <f t="shared" ca="1" si="27"/>
        <v>0</v>
      </c>
      <c r="H57" s="219"/>
      <c r="I57" s="220">
        <f t="shared" ca="1" si="7"/>
        <v>66421.352519991808</v>
      </c>
      <c r="J57" s="221">
        <v>1008941.6443928994</v>
      </c>
      <c r="K57" s="221">
        <f t="shared" si="25"/>
        <v>1062939.9781213908</v>
      </c>
      <c r="L57" s="217">
        <f t="shared" si="28"/>
        <v>-53998.333728491445</v>
      </c>
      <c r="M57" s="217"/>
      <c r="N57" s="218">
        <v>0</v>
      </c>
      <c r="O57" s="218">
        <v>0</v>
      </c>
      <c r="P57" s="218">
        <f t="shared" si="29"/>
        <v>0</v>
      </c>
      <c r="Q57" s="217">
        <f t="shared" ca="1" si="26"/>
        <v>834.99495180448434</v>
      </c>
      <c r="R57" s="222">
        <f t="shared" ca="1" si="30"/>
        <v>13258.013743304848</v>
      </c>
      <c r="S57" s="228" t="s">
        <v>266</v>
      </c>
      <c r="T57" s="225">
        <f t="shared" ca="1" si="31"/>
        <v>13258.013743304848</v>
      </c>
      <c r="V57" s="224">
        <f t="shared" ca="1" si="32"/>
        <v>12423.018791500363</v>
      </c>
      <c r="W57" s="183" t="str">
        <f t="shared" si="33"/>
        <v>S.040</v>
      </c>
    </row>
    <row r="58" spans="1:23">
      <c r="A58" s="230" t="s">
        <v>322</v>
      </c>
      <c r="B58" s="192" t="s">
        <v>191</v>
      </c>
      <c r="C58" s="226" t="str">
        <f t="shared" ref="C58:F77" ca="1" si="34">INDIRECT("'"&amp; $A58 &amp; "'!" &amp;C$100)</f>
        <v>Broadmoor to Fern Street 69 kV Rebuild 1 mile</v>
      </c>
      <c r="D58" s="216">
        <f t="shared" ca="1" si="34"/>
        <v>2014</v>
      </c>
      <c r="E58" s="217">
        <v>0</v>
      </c>
      <c r="F58" s="218">
        <f t="shared" ca="1" si="34"/>
        <v>0</v>
      </c>
      <c r="G58" s="218">
        <f t="shared" ca="1" si="27"/>
        <v>0</v>
      </c>
      <c r="H58" s="219"/>
      <c r="I58" s="220">
        <f t="shared" ca="1" si="7"/>
        <v>34347.778164822841</v>
      </c>
      <c r="J58" s="221">
        <v>517707.38798966404</v>
      </c>
      <c r="K58" s="221">
        <f t="shared" si="25"/>
        <v>545414.97292852611</v>
      </c>
      <c r="L58" s="217">
        <f t="shared" si="28"/>
        <v>-27707.58493886207</v>
      </c>
      <c r="M58" s="217"/>
      <c r="N58" s="218">
        <v>0</v>
      </c>
      <c r="O58" s="218">
        <v>0</v>
      </c>
      <c r="P58" s="218">
        <f t="shared" si="29"/>
        <v>0</v>
      </c>
      <c r="Q58" s="217">
        <f t="shared" ca="1" si="26"/>
        <v>446.31082957687045</v>
      </c>
      <c r="R58" s="222">
        <f t="shared" ca="1" si="30"/>
        <v>7086.5040555376418</v>
      </c>
      <c r="S58" s="228" t="s">
        <v>266</v>
      </c>
      <c r="T58" s="225">
        <f t="shared" ca="1" si="31"/>
        <v>7086.5040555376418</v>
      </c>
      <c r="V58" s="224">
        <f t="shared" ca="1" si="32"/>
        <v>6640.1932259607711</v>
      </c>
      <c r="W58" s="183" t="str">
        <f t="shared" si="33"/>
        <v>S.041</v>
      </c>
    </row>
    <row r="59" spans="1:23" ht="25.5" customHeight="1">
      <c r="A59" s="230" t="s">
        <v>323</v>
      </c>
      <c r="B59" s="192" t="s">
        <v>191</v>
      </c>
      <c r="C59" s="226" t="str">
        <f t="shared" ca="1" si="34"/>
        <v>Northwest Henderson to Poynter 69 kV Rebuild 3.2 miles</v>
      </c>
      <c r="D59" s="216">
        <f t="shared" ca="1" si="34"/>
        <v>2014</v>
      </c>
      <c r="E59" s="217">
        <v>0</v>
      </c>
      <c r="F59" s="218">
        <f t="shared" ca="1" si="34"/>
        <v>0</v>
      </c>
      <c r="G59" s="218">
        <f t="shared" ca="1" si="27"/>
        <v>0</v>
      </c>
      <c r="H59" s="219"/>
      <c r="I59" s="220">
        <f t="shared" ca="1" si="7"/>
        <v>35721.834301906405</v>
      </c>
      <c r="J59" s="221">
        <v>555944.61030317808</v>
      </c>
      <c r="K59" s="221">
        <f t="shared" si="25"/>
        <v>585698.64292591787</v>
      </c>
      <c r="L59" s="217">
        <f t="shared" si="28"/>
        <v>-29754.032622739789</v>
      </c>
      <c r="M59" s="217"/>
      <c r="N59" s="218">
        <v>0</v>
      </c>
      <c r="O59" s="218">
        <v>0</v>
      </c>
      <c r="P59" s="218">
        <f t="shared" si="29"/>
        <v>0</v>
      </c>
      <c r="Q59" s="217">
        <f t="shared" ca="1" si="26"/>
        <v>401.11701987312443</v>
      </c>
      <c r="R59" s="222">
        <f t="shared" ca="1" si="30"/>
        <v>6368.9186990397402</v>
      </c>
      <c r="S59" s="228" t="s">
        <v>266</v>
      </c>
      <c r="T59" s="225">
        <f t="shared" ca="1" si="31"/>
        <v>6368.9186990397402</v>
      </c>
      <c r="V59" s="224">
        <f t="shared" ca="1" si="32"/>
        <v>5967.8016791666159</v>
      </c>
      <c r="W59" s="183" t="str">
        <f t="shared" si="33"/>
        <v>S.042</v>
      </c>
    </row>
    <row r="60" spans="1:23" ht="28.5" customHeight="1">
      <c r="A60" s="230" t="s">
        <v>324</v>
      </c>
      <c r="B60" s="192" t="s">
        <v>191</v>
      </c>
      <c r="C60" s="226" t="str">
        <f t="shared" ca="1" si="34"/>
        <v>Diana to Perdue 138 kV Rebuild 21.8 miles; Station Upgrades at Diana and Perdue</v>
      </c>
      <c r="D60" s="216">
        <f t="shared" ca="1" si="34"/>
        <v>2014</v>
      </c>
      <c r="E60" s="217">
        <v>0</v>
      </c>
      <c r="F60" s="218">
        <f t="shared" ca="1" si="34"/>
        <v>0</v>
      </c>
      <c r="G60" s="218">
        <f t="shared" ca="1" si="27"/>
        <v>0</v>
      </c>
      <c r="H60" s="219"/>
      <c r="I60" s="220">
        <f t="shared" ca="1" si="7"/>
        <v>104964.42709237989</v>
      </c>
      <c r="J60" s="221">
        <v>1595126.4555338635</v>
      </c>
      <c r="K60" s="221">
        <f t="shared" si="25"/>
        <v>1680497.2707477522</v>
      </c>
      <c r="L60" s="217">
        <f t="shared" si="28"/>
        <v>-85370.815213888651</v>
      </c>
      <c r="M60" s="217"/>
      <c r="N60" s="218">
        <v>0</v>
      </c>
      <c r="O60" s="218">
        <v>0</v>
      </c>
      <c r="P60" s="218">
        <f t="shared" si="29"/>
        <v>0</v>
      </c>
      <c r="Q60" s="217">
        <f t="shared" ca="1" si="26"/>
        <v>1316.9558285905687</v>
      </c>
      <c r="R60" s="222">
        <f t="shared" ca="1" si="30"/>
        <v>20910.567707081809</v>
      </c>
      <c r="S60" s="228" t="s">
        <v>266</v>
      </c>
      <c r="T60" s="225">
        <f t="shared" ca="1" si="31"/>
        <v>20910.567707081809</v>
      </c>
      <c r="V60" s="224">
        <f t="shared" ca="1" si="32"/>
        <v>19593.61187849124</v>
      </c>
      <c r="W60" s="183" t="str">
        <f t="shared" si="33"/>
        <v>S.043</v>
      </c>
    </row>
    <row r="61" spans="1:23" ht="17.25" customHeight="1">
      <c r="A61" s="230" t="s">
        <v>347</v>
      </c>
      <c r="B61" s="192" t="s">
        <v>191</v>
      </c>
      <c r="C61" s="226" t="str">
        <f t="shared" ca="1" si="34"/>
        <v>Pittsburg-Winnsboro-North Mineola</v>
      </c>
      <c r="D61" s="216">
        <f t="shared" ca="1" si="34"/>
        <v>2007</v>
      </c>
      <c r="E61" s="217">
        <v>0</v>
      </c>
      <c r="F61" s="218">
        <f t="shared" ca="1" si="34"/>
        <v>0</v>
      </c>
      <c r="G61" s="218">
        <f t="shared" ref="G61:G71" ca="1" si="35">+E61+F61</f>
        <v>0</v>
      </c>
      <c r="H61" s="219"/>
      <c r="I61" s="220">
        <f t="shared" ca="1" si="7"/>
        <v>738169.37898645969</v>
      </c>
      <c r="J61" s="221">
        <v>3085172.4233561847</v>
      </c>
      <c r="K61" s="221">
        <f t="shared" si="25"/>
        <v>3250290.1693151877</v>
      </c>
      <c r="L61" s="217">
        <f t="shared" ref="L61:L71" si="36">+J61-K61</f>
        <v>-165117.74595900299</v>
      </c>
      <c r="M61" s="217"/>
      <c r="N61" s="218">
        <v>0</v>
      </c>
      <c r="O61" s="218">
        <v>0</v>
      </c>
      <c r="P61" s="218">
        <f t="shared" ref="P61:P71" si="37">+N61-O61</f>
        <v>0</v>
      </c>
      <c r="Q61" s="217">
        <f t="shared" ca="1" si="26"/>
        <v>38516.823385039177</v>
      </c>
      <c r="R61" s="222">
        <f t="shared" ref="R61:R71" ca="1" si="38">I61+L61+P61+Q61</f>
        <v>611568.45641249593</v>
      </c>
      <c r="S61" s="228" t="s">
        <v>266</v>
      </c>
      <c r="T61" s="225">
        <f t="shared" ref="T61:T70" ca="1" si="39">+G61+R61</f>
        <v>611568.45641249593</v>
      </c>
      <c r="V61" s="224">
        <f t="shared" ref="V61:V71" ca="1" si="40">+I61+L61+P61</f>
        <v>573051.6330274567</v>
      </c>
      <c r="W61" s="183" t="str">
        <f t="shared" ref="W61:W71" si="41">A61</f>
        <v>S.044</v>
      </c>
    </row>
    <row r="62" spans="1:23" ht="17.25" customHeight="1">
      <c r="A62" s="230" t="s">
        <v>348</v>
      </c>
      <c r="B62" s="192" t="s">
        <v>191</v>
      </c>
      <c r="C62" s="226" t="str">
        <f t="shared" ca="1" si="34"/>
        <v>CHAMBER SPRINGS - TONTITOWN 161KV CKT 1</v>
      </c>
      <c r="D62" s="216">
        <f t="shared" ca="1" si="34"/>
        <v>2007</v>
      </c>
      <c r="E62" s="217">
        <v>0</v>
      </c>
      <c r="F62" s="218">
        <f t="shared" ca="1" si="34"/>
        <v>0</v>
      </c>
      <c r="G62" s="218">
        <f t="shared" ca="1" si="35"/>
        <v>0</v>
      </c>
      <c r="H62" s="219"/>
      <c r="I62" s="220">
        <f t="shared" ca="1" si="7"/>
        <v>72006.144341988052</v>
      </c>
      <c r="J62" s="221">
        <v>281698.52484467451</v>
      </c>
      <c r="K62" s="221">
        <f t="shared" si="25"/>
        <v>296774.96761014225</v>
      </c>
      <c r="L62" s="217">
        <f t="shared" si="36"/>
        <v>-15076.442765467742</v>
      </c>
      <c r="M62" s="217"/>
      <c r="N62" s="218">
        <v>0</v>
      </c>
      <c r="O62" s="218">
        <v>0</v>
      </c>
      <c r="P62" s="218">
        <f t="shared" si="37"/>
        <v>0</v>
      </c>
      <c r="Q62" s="217">
        <f t="shared" ca="1" si="26"/>
        <v>3826.4462303360319</v>
      </c>
      <c r="R62" s="222">
        <f t="shared" ca="1" si="38"/>
        <v>60756.147806856345</v>
      </c>
      <c r="S62" s="228" t="s">
        <v>266</v>
      </c>
      <c r="T62" s="225">
        <f t="shared" ca="1" si="39"/>
        <v>60756.147806856345</v>
      </c>
      <c r="V62" s="224">
        <f t="shared" ca="1" si="40"/>
        <v>56929.70157652031</v>
      </c>
      <c r="W62" s="183" t="str">
        <f t="shared" si="41"/>
        <v>S.045</v>
      </c>
    </row>
    <row r="63" spans="1:23" ht="17.25" customHeight="1">
      <c r="A63" s="230" t="s">
        <v>349</v>
      </c>
      <c r="B63" s="192" t="s">
        <v>191</v>
      </c>
      <c r="C63" s="226" t="str">
        <f t="shared" ca="1" si="34"/>
        <v>CHAMBER SPRINGS - TONTITOWN 345KV CKT 1</v>
      </c>
      <c r="D63" s="216">
        <f t="shared" ca="1" si="34"/>
        <v>2008</v>
      </c>
      <c r="E63" s="217">
        <v>0</v>
      </c>
      <c r="F63" s="218">
        <f t="shared" ca="1" si="34"/>
        <v>0</v>
      </c>
      <c r="G63" s="218">
        <f t="shared" ca="1" si="35"/>
        <v>0</v>
      </c>
      <c r="H63" s="219"/>
      <c r="I63" s="220">
        <f t="shared" ca="1" si="7"/>
        <v>392730.85837477818</v>
      </c>
      <c r="J63" s="221">
        <v>1730041.7970041209</v>
      </c>
      <c r="K63" s="221">
        <f t="shared" si="25"/>
        <v>1822633.2514633923</v>
      </c>
      <c r="L63" s="217">
        <f t="shared" si="36"/>
        <v>-92591.454459271394</v>
      </c>
      <c r="M63" s="217"/>
      <c r="N63" s="218">
        <v>0</v>
      </c>
      <c r="O63" s="218">
        <v>0</v>
      </c>
      <c r="P63" s="218">
        <f t="shared" si="37"/>
        <v>0</v>
      </c>
      <c r="Q63" s="217">
        <f t="shared" ca="1" si="26"/>
        <v>20173.428963861996</v>
      </c>
      <c r="R63" s="222">
        <f t="shared" ca="1" si="38"/>
        <v>320312.8328793688</v>
      </c>
      <c r="S63" s="228" t="s">
        <v>266</v>
      </c>
      <c r="T63" s="225">
        <f t="shared" ca="1" si="39"/>
        <v>320312.8328793688</v>
      </c>
      <c r="V63" s="224">
        <f t="shared" ca="1" si="40"/>
        <v>300139.40391550679</v>
      </c>
      <c r="W63" s="183" t="str">
        <f t="shared" si="41"/>
        <v>S.046</v>
      </c>
    </row>
    <row r="64" spans="1:23" ht="17.25" customHeight="1">
      <c r="A64" s="230" t="s">
        <v>350</v>
      </c>
      <c r="B64" s="192" t="s">
        <v>191</v>
      </c>
      <c r="C64" s="226" t="str">
        <f t="shared" ca="1" si="34"/>
        <v>FULTON - HOPE 115KV CKT 1</v>
      </c>
      <c r="D64" s="216">
        <f t="shared" ca="1" si="34"/>
        <v>2012</v>
      </c>
      <c r="E64" s="217">
        <v>0</v>
      </c>
      <c r="F64" s="218">
        <f t="shared" ca="1" si="34"/>
        <v>0</v>
      </c>
      <c r="G64" s="218">
        <f t="shared" ca="1" si="35"/>
        <v>0</v>
      </c>
      <c r="H64" s="219"/>
      <c r="I64" s="220">
        <f t="shared" ca="1" si="7"/>
        <v>11314.027500528406</v>
      </c>
      <c r="J64" s="221">
        <v>83657.765886261652</v>
      </c>
      <c r="K64" s="221">
        <f t="shared" si="25"/>
        <v>88135.111019561766</v>
      </c>
      <c r="L64" s="217">
        <f t="shared" si="36"/>
        <v>-4477.345133300114</v>
      </c>
      <c r="M64" s="217"/>
      <c r="N64" s="218">
        <v>0</v>
      </c>
      <c r="O64" s="218">
        <v>0</v>
      </c>
      <c r="P64" s="218">
        <f t="shared" si="37"/>
        <v>0</v>
      </c>
      <c r="Q64" s="217">
        <f t="shared" ca="1" si="26"/>
        <v>459.51755845624962</v>
      </c>
      <c r="R64" s="222">
        <f t="shared" ca="1" si="38"/>
        <v>7296.1999256845411</v>
      </c>
      <c r="S64" s="228" t="s">
        <v>266</v>
      </c>
      <c r="T64" s="225">
        <f t="shared" ca="1" si="39"/>
        <v>7296.1999256845411</v>
      </c>
      <c r="V64" s="224">
        <f t="shared" ca="1" si="40"/>
        <v>6836.6823672282917</v>
      </c>
      <c r="W64" s="183" t="str">
        <f t="shared" si="41"/>
        <v>S.047</v>
      </c>
    </row>
    <row r="65" spans="1:23" ht="17.25" customHeight="1">
      <c r="A65" s="230" t="s">
        <v>351</v>
      </c>
      <c r="B65" s="192" t="s">
        <v>191</v>
      </c>
      <c r="C65" s="226" t="str">
        <f t="shared" ca="1" si="34"/>
        <v>MINEOLA - NORTH MINEOLA 69KV CKT 1</v>
      </c>
      <c r="D65" s="216">
        <f t="shared" ca="1" si="34"/>
        <v>2010</v>
      </c>
      <c r="E65" s="217">
        <v>0</v>
      </c>
      <c r="F65" s="218">
        <f t="shared" ca="1" si="34"/>
        <v>0</v>
      </c>
      <c r="G65" s="218">
        <f t="shared" ca="1" si="35"/>
        <v>0</v>
      </c>
      <c r="H65" s="219"/>
      <c r="I65" s="220">
        <f t="shared" ca="1" si="7"/>
        <v>3097.0585575390287</v>
      </c>
      <c r="J65" s="221">
        <v>17006.774736129319</v>
      </c>
      <c r="K65" s="221">
        <f t="shared" si="25"/>
        <v>17916.973559768288</v>
      </c>
      <c r="L65" s="217">
        <f t="shared" si="36"/>
        <v>-910.19882363896977</v>
      </c>
      <c r="M65" s="217"/>
      <c r="N65" s="218">
        <v>0</v>
      </c>
      <c r="O65" s="218">
        <v>0</v>
      </c>
      <c r="P65" s="218">
        <f t="shared" si="37"/>
        <v>0</v>
      </c>
      <c r="Q65" s="217">
        <f t="shared" ca="1" si="26"/>
        <v>146.98656331103513</v>
      </c>
      <c r="R65" s="222">
        <f t="shared" ca="1" si="38"/>
        <v>2333.8462972110942</v>
      </c>
      <c r="S65" s="228" t="s">
        <v>266</v>
      </c>
      <c r="T65" s="225">
        <f t="shared" ca="1" si="39"/>
        <v>2333.8462972110942</v>
      </c>
      <c r="V65" s="224">
        <f t="shared" ca="1" si="40"/>
        <v>2186.8597339000589</v>
      </c>
      <c r="W65" s="183" t="str">
        <f t="shared" si="41"/>
        <v>S.048</v>
      </c>
    </row>
    <row r="66" spans="1:23" ht="17.25" customHeight="1">
      <c r="A66" s="230" t="s">
        <v>352</v>
      </c>
      <c r="B66" s="192" t="s">
        <v>191</v>
      </c>
      <c r="C66" s="226" t="str">
        <f t="shared" ca="1" si="34"/>
        <v xml:space="preserve">SUGAR HILL 138/69KV TRANSFORMER CKT 1 </v>
      </c>
      <c r="D66" s="216">
        <f t="shared" ca="1" si="34"/>
        <v>2010</v>
      </c>
      <c r="E66" s="217">
        <v>0</v>
      </c>
      <c r="F66" s="218">
        <f t="shared" ca="1" si="34"/>
        <v>0</v>
      </c>
      <c r="G66" s="218">
        <f t="shared" ca="1" si="35"/>
        <v>0</v>
      </c>
      <c r="H66" s="219"/>
      <c r="I66" s="220">
        <f t="shared" ca="1" si="7"/>
        <v>301.91599198168615</v>
      </c>
      <c r="J66" s="221">
        <v>2489.3586735727622</v>
      </c>
      <c r="K66" s="221">
        <f t="shared" si="25"/>
        <v>2622.5885993792053</v>
      </c>
      <c r="L66" s="217">
        <f t="shared" si="36"/>
        <v>-133.22992580644313</v>
      </c>
      <c r="M66" s="217"/>
      <c r="N66" s="218">
        <v>0</v>
      </c>
      <c r="O66" s="218">
        <v>0</v>
      </c>
      <c r="P66" s="218">
        <f t="shared" si="37"/>
        <v>0</v>
      </c>
      <c r="Q66" s="217">
        <f t="shared" ca="1" si="26"/>
        <v>11.337986045103133</v>
      </c>
      <c r="R66" s="222">
        <f t="shared" ca="1" si="38"/>
        <v>180.02405222034614</v>
      </c>
      <c r="S66" s="228" t="s">
        <v>266</v>
      </c>
      <c r="T66" s="225">
        <f t="shared" ca="1" si="39"/>
        <v>180.02405222034614</v>
      </c>
      <c r="V66" s="224">
        <f t="shared" ca="1" si="40"/>
        <v>168.68606617524301</v>
      </c>
      <c r="W66" s="183" t="str">
        <f t="shared" si="41"/>
        <v>S.049</v>
      </c>
    </row>
    <row r="67" spans="1:23" ht="17.25" customHeight="1">
      <c r="A67" s="230" t="s">
        <v>353</v>
      </c>
      <c r="B67" s="192" t="s">
        <v>191</v>
      </c>
      <c r="C67" s="226" t="str">
        <f t="shared" ca="1" si="34"/>
        <v>Dekalb-New Boston 69 kV</v>
      </c>
      <c r="D67" s="216">
        <f t="shared" ca="1" si="34"/>
        <v>2015</v>
      </c>
      <c r="E67" s="217">
        <v>0</v>
      </c>
      <c r="F67" s="218">
        <f t="shared" ca="1" si="34"/>
        <v>0</v>
      </c>
      <c r="G67" s="218">
        <f t="shared" ca="1" si="35"/>
        <v>0</v>
      </c>
      <c r="H67" s="219"/>
      <c r="I67" s="220">
        <f t="shared" ca="1" si="7"/>
        <v>112387.81078289077</v>
      </c>
      <c r="J67" s="221">
        <v>1696478.9640168385</v>
      </c>
      <c r="K67" s="221">
        <f t="shared" si="25"/>
        <v>1787274.1430754534</v>
      </c>
      <c r="L67" s="217">
        <f t="shared" si="36"/>
        <v>-90795.179058614885</v>
      </c>
      <c r="M67" s="217"/>
      <c r="N67" s="218">
        <v>0</v>
      </c>
      <c r="O67" s="218">
        <v>0</v>
      </c>
      <c r="P67" s="218">
        <f t="shared" si="37"/>
        <v>0</v>
      </c>
      <c r="Q67" s="217">
        <f t="shared" ca="1" si="26"/>
        <v>1451.31700986232</v>
      </c>
      <c r="R67" s="222">
        <f t="shared" ca="1" si="38"/>
        <v>23043.948734138201</v>
      </c>
      <c r="S67" s="228" t="s">
        <v>266</v>
      </c>
      <c r="T67" s="225">
        <f t="shared" ca="1" si="39"/>
        <v>23043.948734138201</v>
      </c>
      <c r="V67" s="224">
        <f t="shared" ca="1" si="40"/>
        <v>21592.631724275881</v>
      </c>
      <c r="W67" s="183" t="str">
        <f t="shared" si="41"/>
        <v>S.050</v>
      </c>
    </row>
    <row r="68" spans="1:23" ht="17.25" customHeight="1">
      <c r="A68" s="230" t="s">
        <v>354</v>
      </c>
      <c r="B68" s="192" t="s">
        <v>191</v>
      </c>
      <c r="C68" s="226" t="str">
        <f t="shared" ca="1" si="34"/>
        <v>Hardy Street-Waterworks 69 kV</v>
      </c>
      <c r="D68" s="216">
        <f t="shared" ca="1" si="34"/>
        <v>2015</v>
      </c>
      <c r="E68" s="217">
        <v>0</v>
      </c>
      <c r="F68" s="218">
        <f t="shared" ca="1" si="34"/>
        <v>0</v>
      </c>
      <c r="G68" s="218">
        <f t="shared" ca="1" si="35"/>
        <v>0</v>
      </c>
      <c r="H68" s="219"/>
      <c r="I68" s="220">
        <f t="shared" ca="1" si="7"/>
        <v>39019.538631619071</v>
      </c>
      <c r="J68" s="221">
        <v>612414.17072447331</v>
      </c>
      <c r="K68" s="221">
        <f t="shared" si="25"/>
        <v>645190.44173540559</v>
      </c>
      <c r="L68" s="217">
        <f t="shared" si="36"/>
        <v>-32776.27101093228</v>
      </c>
      <c r="M68" s="217"/>
      <c r="N68" s="218">
        <v>0</v>
      </c>
      <c r="O68" s="218">
        <v>0</v>
      </c>
      <c r="P68" s="218">
        <f t="shared" si="37"/>
        <v>0</v>
      </c>
      <c r="Q68" s="217">
        <f t="shared" ca="1" si="26"/>
        <v>419.63205832100846</v>
      </c>
      <c r="R68" s="222">
        <f t="shared" ca="1" si="38"/>
        <v>6662.899679007799</v>
      </c>
      <c r="S68" s="228" t="s">
        <v>266</v>
      </c>
      <c r="T68" s="225">
        <f t="shared" ca="1" si="39"/>
        <v>6662.899679007799</v>
      </c>
      <c r="V68" s="224">
        <f t="shared" ca="1" si="40"/>
        <v>6243.2676206867909</v>
      </c>
      <c r="W68" s="183" t="str">
        <f t="shared" si="41"/>
        <v>S.051</v>
      </c>
    </row>
    <row r="69" spans="1:23" ht="17.25" customHeight="1">
      <c r="A69" s="230" t="s">
        <v>355</v>
      </c>
      <c r="B69" s="192" t="s">
        <v>191</v>
      </c>
      <c r="C69" s="226" t="str">
        <f t="shared" ca="1" si="34"/>
        <v>Red Oak (State Line)-North Huntington 69 kV</v>
      </c>
      <c r="D69" s="216">
        <f t="shared" ca="1" si="34"/>
        <v>2015</v>
      </c>
      <c r="E69" s="217">
        <v>0</v>
      </c>
      <c r="F69" s="218">
        <f t="shared" ca="1" si="34"/>
        <v>0</v>
      </c>
      <c r="G69" s="218">
        <f t="shared" ca="1" si="35"/>
        <v>0</v>
      </c>
      <c r="H69" s="219"/>
      <c r="I69" s="220">
        <f t="shared" ca="1" si="7"/>
        <v>85842.443242434645</v>
      </c>
      <c r="J69" s="221">
        <v>1291783.4288377608</v>
      </c>
      <c r="K69" s="221">
        <f t="shared" si="25"/>
        <v>1360919.3923327448</v>
      </c>
      <c r="L69" s="217">
        <f t="shared" si="36"/>
        <v>-69135.963494983967</v>
      </c>
      <c r="M69" s="217"/>
      <c r="N69" s="218">
        <v>0</v>
      </c>
      <c r="O69" s="218">
        <v>0</v>
      </c>
      <c r="P69" s="218">
        <f t="shared" si="37"/>
        <v>0</v>
      </c>
      <c r="Q69" s="217">
        <f t="shared" ca="1" si="26"/>
        <v>1122.9014851921038</v>
      </c>
      <c r="R69" s="222">
        <f t="shared" ca="1" si="38"/>
        <v>17829.38123264278</v>
      </c>
      <c r="S69" s="228" t="s">
        <v>266</v>
      </c>
      <c r="T69" s="225">
        <f t="shared" ca="1" si="39"/>
        <v>17829.38123264278</v>
      </c>
      <c r="V69" s="224">
        <f t="shared" ca="1" si="40"/>
        <v>16706.479747450678</v>
      </c>
      <c r="W69" s="183" t="str">
        <f t="shared" si="41"/>
        <v>S.052</v>
      </c>
    </row>
    <row r="70" spans="1:23" ht="17.25" customHeight="1">
      <c r="A70" s="230" t="s">
        <v>356</v>
      </c>
      <c r="B70" s="192" t="s">
        <v>191</v>
      </c>
      <c r="C70" s="226" t="str">
        <f t="shared" ca="1" si="34"/>
        <v>Mt. Pleasant - West Mt. Pleasant 69 kV Ckt 1)</v>
      </c>
      <c r="D70" s="216">
        <f t="shared" ca="1" si="34"/>
        <v>2015</v>
      </c>
      <c r="E70" s="217">
        <v>0</v>
      </c>
      <c r="F70" s="218">
        <f t="shared" ca="1" si="34"/>
        <v>0</v>
      </c>
      <c r="G70" s="218">
        <f t="shared" ca="1" si="35"/>
        <v>0</v>
      </c>
      <c r="H70" s="219"/>
      <c r="I70" s="220">
        <f t="shared" ca="1" si="7"/>
        <v>41262.675578400027</v>
      </c>
      <c r="J70" s="221">
        <v>622554.30174441414</v>
      </c>
      <c r="K70" s="221">
        <f t="shared" si="25"/>
        <v>655873.27032552648</v>
      </c>
      <c r="L70" s="217">
        <f t="shared" si="36"/>
        <v>-33318.968581112335</v>
      </c>
      <c r="M70" s="217"/>
      <c r="N70" s="218">
        <v>0</v>
      </c>
      <c r="O70" s="218">
        <v>0</v>
      </c>
      <c r="P70" s="218">
        <f t="shared" si="37"/>
        <v>0</v>
      </c>
      <c r="Q70" s="217">
        <f t="shared" ca="1" si="26"/>
        <v>533.92459213595862</v>
      </c>
      <c r="R70" s="222">
        <f t="shared" ca="1" si="38"/>
        <v>8477.6315894236504</v>
      </c>
      <c r="S70" s="228" t="s">
        <v>266</v>
      </c>
      <c r="T70" s="225">
        <f t="shared" ca="1" si="39"/>
        <v>8477.6315894236504</v>
      </c>
      <c r="V70" s="224">
        <f t="shared" ca="1" si="40"/>
        <v>7943.7069972876925</v>
      </c>
      <c r="W70" s="183" t="str">
        <f t="shared" si="41"/>
        <v>S.053</v>
      </c>
    </row>
    <row r="71" spans="1:23" ht="17.25" customHeight="1">
      <c r="A71" s="230" t="s">
        <v>357</v>
      </c>
      <c r="B71" s="192" t="s">
        <v>191</v>
      </c>
      <c r="C71" s="226" t="str">
        <f t="shared" ca="1" si="34"/>
        <v>Benteler - Port Robson 138 kV Ckt 1 and 2</v>
      </c>
      <c r="D71" s="216">
        <f t="shared" ca="1" si="34"/>
        <v>2015</v>
      </c>
      <c r="E71" s="217">
        <v>0</v>
      </c>
      <c r="F71" s="218">
        <f t="shared" ca="1" si="34"/>
        <v>0</v>
      </c>
      <c r="G71" s="218">
        <f t="shared" ca="1" si="35"/>
        <v>0</v>
      </c>
      <c r="H71" s="219"/>
      <c r="I71" s="220">
        <f t="shared" ca="1" si="7"/>
        <v>99659.610216118861</v>
      </c>
      <c r="J71" s="221">
        <v>1502936.3010239301</v>
      </c>
      <c r="K71" s="221">
        <f t="shared" si="25"/>
        <v>1583373.1195519115</v>
      </c>
      <c r="L71" s="217">
        <f t="shared" si="36"/>
        <v>-80436.818527981406</v>
      </c>
      <c r="M71" s="217"/>
      <c r="N71" s="218">
        <v>0</v>
      </c>
      <c r="O71" s="218">
        <v>0</v>
      </c>
      <c r="P71" s="218">
        <f t="shared" si="37"/>
        <v>0</v>
      </c>
      <c r="Q71" s="217">
        <f t="shared" ca="1" si="26"/>
        <v>1292.0316944353153</v>
      </c>
      <c r="R71" s="222">
        <f t="shared" ca="1" si="38"/>
        <v>20514.823382572769</v>
      </c>
      <c r="S71" s="228" t="s">
        <v>266</v>
      </c>
      <c r="T71" s="225">
        <f ca="1">+G71+R71</f>
        <v>20514.823382572769</v>
      </c>
      <c r="V71" s="224">
        <f t="shared" ca="1" si="40"/>
        <v>19222.791688137455</v>
      </c>
      <c r="W71" s="183" t="str">
        <f t="shared" si="41"/>
        <v>S.054</v>
      </c>
    </row>
    <row r="72" spans="1:23" ht="17.25" customHeight="1">
      <c r="A72" s="230" t="s">
        <v>367</v>
      </c>
      <c r="B72" s="192" t="s">
        <v>191</v>
      </c>
      <c r="C72" s="226" t="str">
        <f t="shared" ca="1" si="34"/>
        <v>Ellerbe Rd-S Shreveport 69 kv Build</v>
      </c>
      <c r="D72" s="216">
        <f t="shared" ca="1" si="34"/>
        <v>2016</v>
      </c>
      <c r="E72" s="217">
        <v>0</v>
      </c>
      <c r="F72" s="218">
        <f t="shared" ca="1" si="34"/>
        <v>0</v>
      </c>
      <c r="G72" s="218">
        <f t="shared" ref="G72:G77" ca="1" si="42">+E72+F72</f>
        <v>0</v>
      </c>
      <c r="H72" s="219"/>
      <c r="I72" s="220">
        <f t="shared" ca="1" si="7"/>
        <v>63270.255776207661</v>
      </c>
      <c r="J72" s="221">
        <v>1030366.1141790693</v>
      </c>
      <c r="K72" s="221">
        <f t="shared" si="25"/>
        <v>1085511.0807935148</v>
      </c>
      <c r="L72" s="217">
        <f t="shared" ref="L72:L77" si="43">+J72-K72</f>
        <v>-55144.966614445555</v>
      </c>
      <c r="M72" s="217"/>
      <c r="N72" s="218">
        <v>0</v>
      </c>
      <c r="O72" s="218">
        <v>0</v>
      </c>
      <c r="P72" s="218">
        <f t="shared" ref="P72:P77" si="44">+N72-O72</f>
        <v>0</v>
      </c>
      <c r="Q72" s="217">
        <f t="shared" ca="1" si="26"/>
        <v>546.12937047675973</v>
      </c>
      <c r="R72" s="222">
        <f t="shared" ref="R72:R77" ca="1" si="45">I72+L72+P72+Q72</f>
        <v>8671.4185322388657</v>
      </c>
      <c r="S72" s="228" t="s">
        <v>266</v>
      </c>
      <c r="T72" s="225">
        <f t="shared" ref="T72:T77" ca="1" si="46">+G72+R72</f>
        <v>8671.4185322388657</v>
      </c>
      <c r="V72" s="224">
        <f ca="1">+I72+L72+P72</f>
        <v>8125.2891617621062</v>
      </c>
      <c r="W72" s="183" t="str">
        <f>A72</f>
        <v>S.055</v>
      </c>
    </row>
    <row r="73" spans="1:23" ht="17.25" customHeight="1">
      <c r="A73" s="230" t="s">
        <v>368</v>
      </c>
      <c r="B73" s="192" t="s">
        <v>191</v>
      </c>
      <c r="C73" s="226" t="str">
        <f t="shared" ca="1" si="34"/>
        <v>Logansport 138 kv</v>
      </c>
      <c r="D73" s="216">
        <f t="shared" ca="1" si="34"/>
        <v>2016</v>
      </c>
      <c r="E73" s="217">
        <v>0</v>
      </c>
      <c r="F73" s="218">
        <f t="shared" ca="1" si="34"/>
        <v>0</v>
      </c>
      <c r="G73" s="218">
        <f t="shared" ca="1" si="42"/>
        <v>0</v>
      </c>
      <c r="H73" s="219"/>
      <c r="I73" s="220">
        <f t="shared" ca="1" si="7"/>
        <v>11767.42837268865</v>
      </c>
      <c r="J73" s="221">
        <v>172715.83153983208</v>
      </c>
      <c r="K73" s="221">
        <f t="shared" si="25"/>
        <v>181959.54465595944</v>
      </c>
      <c r="L73" s="217">
        <f t="shared" si="43"/>
        <v>-9243.7131161273574</v>
      </c>
      <c r="M73" s="217"/>
      <c r="N73" s="218">
        <v>0</v>
      </c>
      <c r="O73" s="218">
        <v>0</v>
      </c>
      <c r="P73" s="218">
        <f t="shared" si="44"/>
        <v>0</v>
      </c>
      <c r="Q73" s="217">
        <f t="shared" ca="1" si="26"/>
        <v>169.62781224016283</v>
      </c>
      <c r="R73" s="222">
        <f t="shared" ca="1" si="45"/>
        <v>2693.343068801455</v>
      </c>
      <c r="S73" s="228" t="s">
        <v>266</v>
      </c>
      <c r="T73" s="225">
        <f t="shared" ca="1" si="46"/>
        <v>2693.343068801455</v>
      </c>
      <c r="V73" s="224">
        <f ca="1">+I73+L73+P73</f>
        <v>2523.7152565612923</v>
      </c>
      <c r="W73" s="183" t="str">
        <f>A73</f>
        <v>S.056</v>
      </c>
    </row>
    <row r="74" spans="1:23" ht="17.25" customHeight="1">
      <c r="A74" s="230" t="s">
        <v>369</v>
      </c>
      <c r="B74" s="192" t="s">
        <v>191</v>
      </c>
      <c r="C74" s="226" t="str">
        <f t="shared" ca="1" si="34"/>
        <v>Winnsboro 138 kw</v>
      </c>
      <c r="D74" s="216">
        <f t="shared" ca="1" si="34"/>
        <v>2016</v>
      </c>
      <c r="E74" s="217">
        <v>0</v>
      </c>
      <c r="F74" s="218">
        <f t="shared" ca="1" si="34"/>
        <v>0</v>
      </c>
      <c r="G74" s="218">
        <f t="shared" ca="1" si="42"/>
        <v>0</v>
      </c>
      <c r="H74" s="219"/>
      <c r="I74" s="220">
        <f t="shared" ca="1" si="7"/>
        <v>8283.2503756352235</v>
      </c>
      <c r="J74" s="221">
        <v>135188.54642147126</v>
      </c>
      <c r="K74" s="221">
        <f t="shared" si="25"/>
        <v>142423.80753543667</v>
      </c>
      <c r="L74" s="217">
        <f t="shared" si="43"/>
        <v>-7235.2611139654182</v>
      </c>
      <c r="M74" s="217"/>
      <c r="N74" s="218">
        <v>0</v>
      </c>
      <c r="O74" s="218">
        <v>0</v>
      </c>
      <c r="P74" s="218">
        <f t="shared" si="44"/>
        <v>0</v>
      </c>
      <c r="Q74" s="217">
        <f t="shared" ca="1" si="26"/>
        <v>70.439058148918093</v>
      </c>
      <c r="R74" s="222">
        <f t="shared" ca="1" si="45"/>
        <v>1118.4283198187234</v>
      </c>
      <c r="S74" s="228" t="s">
        <v>266</v>
      </c>
      <c r="T74" s="225">
        <f t="shared" ca="1" si="46"/>
        <v>1118.4283198187234</v>
      </c>
      <c r="V74" s="224">
        <f ca="1">+I74+L74+P74</f>
        <v>1047.9892616698053</v>
      </c>
      <c r="W74" s="183" t="str">
        <f>A74</f>
        <v>S.057</v>
      </c>
    </row>
    <row r="75" spans="1:23" ht="17.25" customHeight="1">
      <c r="A75" s="230" t="s">
        <v>370</v>
      </c>
      <c r="B75" s="192" t="s">
        <v>191</v>
      </c>
      <c r="C75" s="226" t="str">
        <f t="shared" ca="1" si="34"/>
        <v>Rock Hill-Springridge Pan-Harr REC 138 kv</v>
      </c>
      <c r="D75" s="216">
        <f t="shared" ca="1" si="34"/>
        <v>2016</v>
      </c>
      <c r="E75" s="217">
        <v>0</v>
      </c>
      <c r="F75" s="218">
        <f t="shared" ca="1" si="34"/>
        <v>0</v>
      </c>
      <c r="G75" s="218">
        <f t="shared" ca="1" si="42"/>
        <v>0</v>
      </c>
      <c r="H75" s="219"/>
      <c r="I75" s="220">
        <f t="shared" ca="1" si="7"/>
        <v>197303.174921609</v>
      </c>
      <c r="J75" s="221">
        <v>2823839.7009801422</v>
      </c>
      <c r="K75" s="221">
        <f t="shared" si="25"/>
        <v>2974970.9774188711</v>
      </c>
      <c r="L75" s="217">
        <f t="shared" si="43"/>
        <v>-151131.27643872891</v>
      </c>
      <c r="M75" s="217"/>
      <c r="N75" s="218">
        <v>0</v>
      </c>
      <c r="O75" s="218">
        <v>0</v>
      </c>
      <c r="P75" s="218">
        <f t="shared" si="44"/>
        <v>0</v>
      </c>
      <c r="Q75" s="217">
        <f t="shared" ca="1" si="26"/>
        <v>3103.3763045429487</v>
      </c>
      <c r="R75" s="222">
        <f t="shared" ca="1" si="45"/>
        <v>49275.274787423041</v>
      </c>
      <c r="S75" s="228" t="s">
        <v>266</v>
      </c>
      <c r="T75" s="225">
        <f t="shared" ca="1" si="46"/>
        <v>49275.274787423041</v>
      </c>
      <c r="V75" s="224">
        <f ca="1">+I75+L75+P75</f>
        <v>46171.898482880089</v>
      </c>
      <c r="W75" s="183" t="str">
        <f>A75</f>
        <v>S.058</v>
      </c>
    </row>
    <row r="76" spans="1:23" ht="17.25" customHeight="1">
      <c r="A76" s="230" t="s">
        <v>371</v>
      </c>
      <c r="B76" s="192" t="s">
        <v>191</v>
      </c>
      <c r="C76" s="226" t="str">
        <f t="shared" ca="1" si="34"/>
        <v>Brownlee-North Mrket 69 kv Rebuild</v>
      </c>
      <c r="D76" s="216">
        <f t="shared" ca="1" si="34"/>
        <v>2017</v>
      </c>
      <c r="E76" s="217">
        <v>0</v>
      </c>
      <c r="F76" s="218">
        <f t="shared" ca="1" si="34"/>
        <v>0</v>
      </c>
      <c r="G76" s="218">
        <f t="shared" ca="1" si="42"/>
        <v>0</v>
      </c>
      <c r="H76" s="219"/>
      <c r="I76" s="220">
        <f t="shared" ca="1" si="7"/>
        <v>129071.20585432602</v>
      </c>
      <c r="J76" s="221">
        <v>2252210.6681503868</v>
      </c>
      <c r="K76" s="221">
        <f t="shared" si="25"/>
        <v>2372748.485140617</v>
      </c>
      <c r="L76" s="217">
        <f t="shared" si="43"/>
        <v>-120537.81699023023</v>
      </c>
      <c r="M76" s="217"/>
      <c r="N76" s="218">
        <v>0</v>
      </c>
      <c r="O76" s="218">
        <v>0</v>
      </c>
      <c r="P76" s="218">
        <f t="shared" si="44"/>
        <v>0</v>
      </c>
      <c r="Q76" s="217">
        <f t="shared" ca="1" si="26"/>
        <v>573.55919224557817</v>
      </c>
      <c r="R76" s="222">
        <f t="shared" ca="1" si="45"/>
        <v>9106.9480563413672</v>
      </c>
      <c r="S76" s="228" t="s">
        <v>266</v>
      </c>
      <c r="T76" s="225">
        <f t="shared" ca="1" si="46"/>
        <v>9106.9480563413672</v>
      </c>
      <c r="V76" s="224">
        <f ca="1">+I76+L76+P76</f>
        <v>8533.3888640957884</v>
      </c>
      <c r="W76" s="183" t="str">
        <f>A76</f>
        <v>S.059</v>
      </c>
    </row>
    <row r="77" spans="1:23" ht="17.25" customHeight="1">
      <c r="A77" s="230" t="s">
        <v>375</v>
      </c>
      <c r="B77" s="192" t="s">
        <v>191</v>
      </c>
      <c r="C77" s="226" t="str">
        <f t="shared" ca="1" si="34"/>
        <v>Valliant-NW Texarkana 345 kV</v>
      </c>
      <c r="D77" s="216">
        <f t="shared" ca="1" si="34"/>
        <v>2016</v>
      </c>
      <c r="E77" s="217">
        <v>0</v>
      </c>
      <c r="F77" s="218">
        <f t="shared" ca="1" si="34"/>
        <v>0</v>
      </c>
      <c r="G77" s="218">
        <f t="shared" ca="1" si="42"/>
        <v>0</v>
      </c>
      <c r="H77" s="219"/>
      <c r="I77" s="220">
        <f t="shared" ca="1" si="7"/>
        <v>732667.94381638244</v>
      </c>
      <c r="J77" s="221">
        <v>10449974.678095188</v>
      </c>
      <c r="K77" s="221">
        <f t="shared" si="25"/>
        <v>11009255.012352386</v>
      </c>
      <c r="L77" s="217">
        <f t="shared" si="43"/>
        <v>-559280.3342571985</v>
      </c>
      <c r="M77" s="217"/>
      <c r="N77" s="218">
        <v>0</v>
      </c>
      <c r="O77" s="218">
        <v>0</v>
      </c>
      <c r="P77" s="218">
        <f t="shared" si="44"/>
        <v>0</v>
      </c>
      <c r="Q77" s="217">
        <f t="shared" ca="1" si="26"/>
        <v>11653.993374494472</v>
      </c>
      <c r="R77" s="222">
        <f t="shared" ca="1" si="45"/>
        <v>185041.60293367843</v>
      </c>
      <c r="S77" s="228" t="s">
        <v>266</v>
      </c>
      <c r="T77" s="225">
        <f t="shared" ca="1" si="46"/>
        <v>185041.60293367843</v>
      </c>
      <c r="V77" s="224">
        <f t="shared" ref="V77:V84" ca="1" si="47">+I77+L77+P77</f>
        <v>173387.60955918394</v>
      </c>
      <c r="W77" s="183" t="str">
        <f t="shared" ref="W77:W84" si="48">A77</f>
        <v>S.060</v>
      </c>
    </row>
    <row r="78" spans="1:23" ht="17.25" customHeight="1">
      <c r="A78" s="230" t="s">
        <v>376</v>
      </c>
      <c r="B78" s="192" t="s">
        <v>191</v>
      </c>
      <c r="C78" s="226" t="str">
        <f t="shared" ref="C78:F91" ca="1" si="49">INDIRECT("'"&amp; $A78 &amp; "'!" &amp;C$100)</f>
        <v>Messick 500/230 kV</v>
      </c>
      <c r="D78" s="216">
        <f t="shared" ca="1" si="49"/>
        <v>2016</v>
      </c>
      <c r="E78" s="217">
        <v>0</v>
      </c>
      <c r="F78" s="218">
        <f t="shared" ca="1" si="49"/>
        <v>0</v>
      </c>
      <c r="G78" s="218">
        <f t="shared" ref="G78:G84" ca="1" si="50">+E78+F78</f>
        <v>0</v>
      </c>
      <c r="H78" s="219"/>
      <c r="I78" s="220">
        <f t="shared" ca="1" si="7"/>
        <v>437731.61779855471</v>
      </c>
      <c r="J78" s="221">
        <v>6375479.2316079382</v>
      </c>
      <c r="K78" s="221">
        <f t="shared" si="25"/>
        <v>6716693.4704498518</v>
      </c>
      <c r="L78" s="217">
        <f t="shared" ref="L78:L84" si="51">+J78-K78</f>
        <v>-341214.23884191364</v>
      </c>
      <c r="M78" s="217"/>
      <c r="N78" s="218">
        <v>0</v>
      </c>
      <c r="O78" s="218">
        <v>0</v>
      </c>
      <c r="P78" s="218">
        <f t="shared" ref="P78:P84" si="52">+N78-O78</f>
        <v>0</v>
      </c>
      <c r="Q78" s="217">
        <f t="shared" ca="1" si="26"/>
        <v>6487.2737893091762</v>
      </c>
      <c r="R78" s="222">
        <f t="shared" ref="R78:R84" ca="1" si="53">I78+L78+P78+Q78</f>
        <v>103004.65274595024</v>
      </c>
      <c r="S78" s="228" t="s">
        <v>266</v>
      </c>
      <c r="T78" s="225">
        <f t="shared" ref="T78:T84" ca="1" si="54">+G78+R78</f>
        <v>103004.65274595024</v>
      </c>
      <c r="V78" s="224">
        <f t="shared" ca="1" si="47"/>
        <v>96517.378956641071</v>
      </c>
      <c r="W78" s="183" t="str">
        <f t="shared" si="48"/>
        <v>S.061</v>
      </c>
    </row>
    <row r="79" spans="1:23" ht="17.25" customHeight="1">
      <c r="A79" s="230" t="s">
        <v>377</v>
      </c>
      <c r="B79" s="192" t="s">
        <v>191</v>
      </c>
      <c r="C79" s="226" t="str">
        <f t="shared" ca="1" si="49"/>
        <v>Letourneau 69 kV Capacitor Bank Addition</v>
      </c>
      <c r="D79" s="216">
        <f t="shared" ca="1" si="49"/>
        <v>2017</v>
      </c>
      <c r="E79" s="217">
        <v>0</v>
      </c>
      <c r="F79" s="218">
        <f t="shared" ca="1" si="49"/>
        <v>0</v>
      </c>
      <c r="G79" s="218">
        <f t="shared" ca="1" si="50"/>
        <v>0</v>
      </c>
      <c r="H79" s="219"/>
      <c r="I79" s="220">
        <f t="shared" ca="1" si="7"/>
        <v>8892.8910318154667</v>
      </c>
      <c r="J79" s="221">
        <v>149185.65701005506</v>
      </c>
      <c r="K79" s="221">
        <f t="shared" si="25"/>
        <v>157170.04038792674</v>
      </c>
      <c r="L79" s="217">
        <f t="shared" si="51"/>
        <v>-7984.3833778716798</v>
      </c>
      <c r="M79" s="217"/>
      <c r="N79" s="218">
        <v>0</v>
      </c>
      <c r="O79" s="218">
        <v>0</v>
      </c>
      <c r="P79" s="218">
        <f t="shared" si="52"/>
        <v>0</v>
      </c>
      <c r="Q79" s="217">
        <f t="shared" ca="1" si="26"/>
        <v>61.064006861023131</v>
      </c>
      <c r="R79" s="222">
        <f t="shared" ca="1" si="53"/>
        <v>969.57166080480999</v>
      </c>
      <c r="S79" s="228" t="s">
        <v>266</v>
      </c>
      <c r="T79" s="225">
        <f t="shared" ca="1" si="54"/>
        <v>969.57166080480999</v>
      </c>
      <c r="V79" s="224">
        <f t="shared" ca="1" si="47"/>
        <v>908.50765394378686</v>
      </c>
      <c r="W79" s="183" t="str">
        <f t="shared" si="48"/>
        <v>S.062</v>
      </c>
    </row>
    <row r="80" spans="1:23" ht="17.25" customHeight="1">
      <c r="A80" s="230" t="s">
        <v>378</v>
      </c>
      <c r="B80" s="192" t="s">
        <v>191</v>
      </c>
      <c r="C80" s="226" t="str">
        <f t="shared" ca="1" si="49"/>
        <v>Brooks Street - Edwards Street 69 kV Line Rebuild</v>
      </c>
      <c r="D80" s="216">
        <f t="shared" ca="1" si="49"/>
        <v>2017</v>
      </c>
      <c r="E80" s="217">
        <v>0</v>
      </c>
      <c r="F80" s="218">
        <f t="shared" ca="1" si="49"/>
        <v>0</v>
      </c>
      <c r="G80" s="218">
        <f t="shared" ca="1" si="50"/>
        <v>0</v>
      </c>
      <c r="H80" s="219"/>
      <c r="I80" s="220">
        <f t="shared" ca="1" si="7"/>
        <v>39479.262277449714</v>
      </c>
      <c r="J80" s="221">
        <v>416391.1407148891</v>
      </c>
      <c r="K80" s="221">
        <f t="shared" si="25"/>
        <v>438676.30250087043</v>
      </c>
      <c r="L80" s="217">
        <f t="shared" si="51"/>
        <v>-22285.161785981327</v>
      </c>
      <c r="M80" s="217"/>
      <c r="N80" s="218">
        <v>0</v>
      </c>
      <c r="O80" s="218">
        <v>0</v>
      </c>
      <c r="P80" s="218">
        <f t="shared" si="52"/>
        <v>0</v>
      </c>
      <c r="Q80" s="217">
        <f t="shared" ca="1" si="26"/>
        <v>1155.6761969174461</v>
      </c>
      <c r="R80" s="222">
        <f t="shared" ca="1" si="53"/>
        <v>18349.776688385835</v>
      </c>
      <c r="S80" s="228" t="s">
        <v>266</v>
      </c>
      <c r="T80" s="225">
        <f t="shared" ca="1" si="54"/>
        <v>18349.776688385835</v>
      </c>
      <c r="V80" s="224">
        <f t="shared" ca="1" si="47"/>
        <v>17194.100491468387</v>
      </c>
      <c r="W80" s="183" t="str">
        <f t="shared" si="48"/>
        <v>S.063</v>
      </c>
    </row>
    <row r="81" spans="1:23" ht="17.25" customHeight="1">
      <c r="A81" s="230" t="s">
        <v>379</v>
      </c>
      <c r="B81" s="192" t="s">
        <v>191</v>
      </c>
      <c r="C81" s="226" t="str">
        <f t="shared" ca="1" si="49"/>
        <v>Hallsville - Marshall New 69 kV Circuit</v>
      </c>
      <c r="D81" s="216">
        <f t="shared" ca="1" si="49"/>
        <v>2017</v>
      </c>
      <c r="E81" s="217">
        <v>0</v>
      </c>
      <c r="F81" s="218">
        <f t="shared" ca="1" si="49"/>
        <v>0</v>
      </c>
      <c r="G81" s="218">
        <f t="shared" ca="1" si="50"/>
        <v>0</v>
      </c>
      <c r="H81" s="219"/>
      <c r="I81" s="220">
        <f t="shared" ca="1" si="7"/>
        <v>100092.61208873568</v>
      </c>
      <c r="J81" s="221">
        <v>2054089.4770226716</v>
      </c>
      <c r="K81" s="221">
        <f t="shared" si="25"/>
        <v>2164023.8916688166</v>
      </c>
      <c r="L81" s="217">
        <f t="shared" si="51"/>
        <v>-109934.41464614496</v>
      </c>
      <c r="M81" s="217"/>
      <c r="N81" s="218">
        <v>0</v>
      </c>
      <c r="O81" s="218">
        <v>0</v>
      </c>
      <c r="P81" s="218">
        <f t="shared" si="52"/>
        <v>0</v>
      </c>
      <c r="Q81" s="217">
        <f t="shared" ca="1" si="26"/>
        <v>-661.50229586030559</v>
      </c>
      <c r="R81" s="222">
        <f t="shared" ca="1" si="53"/>
        <v>-10503.304853269581</v>
      </c>
      <c r="S81" s="228" t="s">
        <v>266</v>
      </c>
      <c r="T81" s="225">
        <f t="shared" ca="1" si="54"/>
        <v>-10503.304853269581</v>
      </c>
      <c r="V81" s="224">
        <f t="shared" ca="1" si="47"/>
        <v>-9841.8025574092753</v>
      </c>
      <c r="W81" s="183" t="str">
        <f t="shared" si="48"/>
        <v>S.064</v>
      </c>
    </row>
    <row r="82" spans="1:23" ht="17.25" customHeight="1">
      <c r="A82" s="230" t="s">
        <v>380</v>
      </c>
      <c r="B82" s="192" t="s">
        <v>191</v>
      </c>
      <c r="C82" s="226" t="str">
        <f t="shared" ca="1" si="49"/>
        <v>Daingerfield - Jenkins Rebuild</v>
      </c>
      <c r="D82" s="216">
        <f t="shared" ca="1" si="49"/>
        <v>2017</v>
      </c>
      <c r="E82" s="217">
        <v>0</v>
      </c>
      <c r="F82" s="218">
        <f t="shared" ca="1" si="49"/>
        <v>0</v>
      </c>
      <c r="G82" s="218">
        <f t="shared" ca="1" si="50"/>
        <v>0</v>
      </c>
      <c r="H82" s="219"/>
      <c r="I82" s="220">
        <f t="shared" ca="1" si="7"/>
        <v>14717.116471449204</v>
      </c>
      <c r="J82" s="221">
        <v>348530.27456239436</v>
      </c>
      <c r="K82" s="221">
        <f t="shared" ref="K82:K88" si="55">J82/J$93*K$93</f>
        <v>367183.53779609437</v>
      </c>
      <c r="L82" s="217">
        <f t="shared" si="51"/>
        <v>-18653.26323370001</v>
      </c>
      <c r="M82" s="217"/>
      <c r="N82" s="218">
        <v>0</v>
      </c>
      <c r="O82" s="218">
        <v>0</v>
      </c>
      <c r="P82" s="218">
        <f t="shared" si="52"/>
        <v>0</v>
      </c>
      <c r="Q82" s="217">
        <f t="shared" ref="Q82:Q88" ca="1" si="56">+V82/$V$93 * $Q$93</f>
        <v>-264.56232025421008</v>
      </c>
      <c r="R82" s="222">
        <f t="shared" ca="1" si="53"/>
        <v>-4200.7090825050163</v>
      </c>
      <c r="S82" s="228" t="s">
        <v>266</v>
      </c>
      <c r="T82" s="225">
        <f t="shared" ca="1" si="54"/>
        <v>-4200.7090825050163</v>
      </c>
      <c r="V82" s="224">
        <f t="shared" ca="1" si="47"/>
        <v>-3936.1467622508062</v>
      </c>
      <c r="W82" s="183" t="str">
        <f t="shared" si="48"/>
        <v>S.065</v>
      </c>
    </row>
    <row r="83" spans="1:23" ht="17.25" customHeight="1">
      <c r="A83" s="230" t="s">
        <v>381</v>
      </c>
      <c r="B83" s="192" t="s">
        <v>191</v>
      </c>
      <c r="C83" s="226" t="str">
        <f t="shared" ca="1" si="49"/>
        <v>Broadmoor - Fort Humbug Rebuild</v>
      </c>
      <c r="D83" s="216">
        <f t="shared" ca="1" si="49"/>
        <v>2017</v>
      </c>
      <c r="E83" s="217">
        <v>0</v>
      </c>
      <c r="F83" s="218">
        <f t="shared" ca="1" si="49"/>
        <v>0</v>
      </c>
      <c r="G83" s="218">
        <f t="shared" ca="1" si="50"/>
        <v>0</v>
      </c>
      <c r="H83" s="219"/>
      <c r="I83" s="220">
        <f t="shared" ref="I83:I91" ca="1" si="57">INDIRECT("'"&amp; $A83 &amp; "'!" &amp;I$100)</f>
        <v>40038.564718050184</v>
      </c>
      <c r="J83" s="221">
        <v>734740.26573993766</v>
      </c>
      <c r="K83" s="221">
        <f t="shared" si="55"/>
        <v>774063.40230950469</v>
      </c>
      <c r="L83" s="217">
        <f t="shared" si="51"/>
        <v>-39323.136569567025</v>
      </c>
      <c r="M83" s="217"/>
      <c r="N83" s="218">
        <v>0</v>
      </c>
      <c r="O83" s="218">
        <v>0</v>
      </c>
      <c r="P83" s="218">
        <f t="shared" si="52"/>
        <v>0</v>
      </c>
      <c r="Q83" s="217">
        <f t="shared" ca="1" si="56"/>
        <v>48.086451641768761</v>
      </c>
      <c r="R83" s="222">
        <f t="shared" ca="1" si="53"/>
        <v>763.51460012492782</v>
      </c>
      <c r="S83" s="228" t="s">
        <v>266</v>
      </c>
      <c r="T83" s="225">
        <f t="shared" ca="1" si="54"/>
        <v>763.51460012492782</v>
      </c>
      <c r="V83" s="224">
        <f t="shared" ca="1" si="47"/>
        <v>715.42814848315902</v>
      </c>
      <c r="W83" s="183" t="str">
        <f t="shared" si="48"/>
        <v>S.066</v>
      </c>
    </row>
    <row r="84" spans="1:23" ht="17.25" customHeight="1">
      <c r="A84" s="230" t="s">
        <v>382</v>
      </c>
      <c r="B84" s="192" t="s">
        <v>191</v>
      </c>
      <c r="C84" s="226" t="str">
        <f t="shared" ca="1" si="49"/>
        <v>Chamber Springs - Farmington 161 kV Line</v>
      </c>
      <c r="D84" s="216">
        <f t="shared" ca="1" si="49"/>
        <v>2017</v>
      </c>
      <c r="E84" s="217">
        <v>0</v>
      </c>
      <c r="F84" s="218">
        <f t="shared" ca="1" si="49"/>
        <v>0</v>
      </c>
      <c r="G84" s="218">
        <f t="shared" ca="1" si="50"/>
        <v>0</v>
      </c>
      <c r="H84" s="219"/>
      <c r="I84" s="220">
        <f t="shared" ca="1" si="57"/>
        <v>68865.772888602223</v>
      </c>
      <c r="J84" s="221">
        <v>1398539.5052039546</v>
      </c>
      <c r="K84" s="221">
        <f t="shared" si="55"/>
        <v>1473389.0303020328</v>
      </c>
      <c r="L84" s="217">
        <f t="shared" si="51"/>
        <v>-74849.525098078186</v>
      </c>
      <c r="M84" s="217"/>
      <c r="N84" s="218">
        <v>0</v>
      </c>
      <c r="O84" s="218">
        <v>0</v>
      </c>
      <c r="P84" s="218">
        <f t="shared" si="52"/>
        <v>0</v>
      </c>
      <c r="Q84" s="217">
        <f t="shared" ca="1" si="56"/>
        <v>-402.18911132774099</v>
      </c>
      <c r="R84" s="222">
        <f t="shared" ca="1" si="53"/>
        <v>-6385.9413208037031</v>
      </c>
      <c r="S84" s="228" t="s">
        <v>266</v>
      </c>
      <c r="T84" s="225">
        <f t="shared" ca="1" si="54"/>
        <v>-6385.9413208037031</v>
      </c>
      <c r="V84" s="224">
        <f t="shared" ca="1" si="47"/>
        <v>-5983.7522094759624</v>
      </c>
      <c r="W84" s="183" t="str">
        <f t="shared" si="48"/>
        <v>S.067</v>
      </c>
    </row>
    <row r="85" spans="1:23" ht="17.25" customHeight="1">
      <c r="A85" s="230" t="s">
        <v>432</v>
      </c>
      <c r="B85" s="192" t="s">
        <v>191</v>
      </c>
      <c r="C85" s="226" t="str">
        <f t="shared" ca="1" si="49"/>
        <v>Evenside - Northwest Henderson 69 KV Line Rebuild</v>
      </c>
      <c r="D85" s="216">
        <f t="shared" ca="1" si="49"/>
        <v>2018</v>
      </c>
      <c r="E85" s="217">
        <v>0</v>
      </c>
      <c r="F85" s="218">
        <f t="shared" ca="1" si="49"/>
        <v>0</v>
      </c>
      <c r="G85" s="218">
        <f t="shared" ref="G85:G91" ca="1" si="58">+E85+F85</f>
        <v>0</v>
      </c>
      <c r="H85" s="219"/>
      <c r="I85" s="220">
        <f t="shared" ca="1" si="57"/>
        <v>79263.077645602403</v>
      </c>
      <c r="J85" s="221">
        <v>1504978.5236081944</v>
      </c>
      <c r="K85" s="221">
        <f t="shared" si="55"/>
        <v>1585524.6414373452</v>
      </c>
      <c r="L85" s="217">
        <f t="shared" ref="L85:L91" si="59">+J85-K85</f>
        <v>-80546.117829150753</v>
      </c>
      <c r="M85" s="217"/>
      <c r="N85" s="218">
        <v>0</v>
      </c>
      <c r="O85" s="218">
        <v>0</v>
      </c>
      <c r="P85" s="218">
        <f t="shared" ref="P85:P91" si="60">+N85-O85</f>
        <v>0</v>
      </c>
      <c r="Q85" s="217">
        <f t="shared" ca="1" si="56"/>
        <v>-86.237660443543717</v>
      </c>
      <c r="R85" s="222">
        <f t="shared" ref="R85:R91" ca="1" si="61">I85+L85+P85+Q85</f>
        <v>-1369.2778439918936</v>
      </c>
      <c r="S85" s="228" t="s">
        <v>266</v>
      </c>
      <c r="T85" s="225">
        <f t="shared" ref="T85:T91" ca="1" si="62">+G85+R85</f>
        <v>-1369.2778439918936</v>
      </c>
      <c r="V85" s="224">
        <f t="shared" ref="V85:V91" ca="1" si="63">+I85+L85+P85</f>
        <v>-1283.0401835483499</v>
      </c>
      <c r="W85" s="183" t="str">
        <f t="shared" ref="W85:W91" si="64">A85</f>
        <v>S.068</v>
      </c>
    </row>
    <row r="86" spans="1:23" ht="17.25" customHeight="1">
      <c r="A86" s="230" t="s">
        <v>433</v>
      </c>
      <c r="B86" s="192" t="s">
        <v>191</v>
      </c>
      <c r="C86" s="226" t="str">
        <f t="shared" ca="1" si="49"/>
        <v>Hallsville - Longview Heights 69 KV Line Rebuild</v>
      </c>
      <c r="D86" s="216">
        <f t="shared" ca="1" si="49"/>
        <v>2017</v>
      </c>
      <c r="E86" s="217">
        <v>0</v>
      </c>
      <c r="F86" s="218">
        <f t="shared" ca="1" si="49"/>
        <v>0</v>
      </c>
      <c r="G86" s="218">
        <f t="shared" ca="1" si="58"/>
        <v>0</v>
      </c>
      <c r="H86" s="219"/>
      <c r="I86" s="220">
        <f t="shared" ca="1" si="57"/>
        <v>69372.908627953846</v>
      </c>
      <c r="J86" s="221">
        <v>1233925.7351664796</v>
      </c>
      <c r="K86" s="221">
        <f t="shared" si="55"/>
        <v>1299965.1676886512</v>
      </c>
      <c r="L86" s="217">
        <f t="shared" si="59"/>
        <v>-66039.432522171643</v>
      </c>
      <c r="M86" s="217"/>
      <c r="N86" s="218">
        <v>0</v>
      </c>
      <c r="O86" s="218">
        <v>0</v>
      </c>
      <c r="P86" s="218">
        <f t="shared" si="60"/>
        <v>0</v>
      </c>
      <c r="Q86" s="217">
        <f t="shared" ca="1" si="56"/>
        <v>224.05469773525536</v>
      </c>
      <c r="R86" s="222">
        <f t="shared" ca="1" si="61"/>
        <v>3557.5308035174589</v>
      </c>
      <c r="S86" s="228" t="s">
        <v>266</v>
      </c>
      <c r="T86" s="225">
        <f t="shared" ca="1" si="62"/>
        <v>3557.5308035174589</v>
      </c>
      <c r="V86" s="224">
        <f t="shared" ca="1" si="63"/>
        <v>3333.4761057822034</v>
      </c>
      <c r="W86" s="183" t="str">
        <f t="shared" si="64"/>
        <v>S.069</v>
      </c>
    </row>
    <row r="87" spans="1:23" ht="17.25" customHeight="1">
      <c r="A87" s="230" t="s">
        <v>434</v>
      </c>
      <c r="B87" s="192" t="s">
        <v>191</v>
      </c>
      <c r="C87" s="226" t="str">
        <f t="shared" ca="1" si="49"/>
        <v>Linwood - South Shreveport 138 KV Kine Rebuild</v>
      </c>
      <c r="D87" s="216">
        <f t="shared" ca="1" si="49"/>
        <v>2018</v>
      </c>
      <c r="E87" s="217">
        <v>0</v>
      </c>
      <c r="F87" s="218">
        <f t="shared" ca="1" si="49"/>
        <v>0</v>
      </c>
      <c r="G87" s="218">
        <f t="shared" ca="1" si="58"/>
        <v>0</v>
      </c>
      <c r="H87" s="219"/>
      <c r="I87" s="220">
        <f t="shared" ca="1" si="57"/>
        <v>57405.225548341172</v>
      </c>
      <c r="J87" s="221">
        <v>726043.85488124157</v>
      </c>
      <c r="K87" s="221">
        <f t="shared" si="55"/>
        <v>764901.56146444858</v>
      </c>
      <c r="L87" s="217">
        <f t="shared" si="59"/>
        <v>-38857.706583207007</v>
      </c>
      <c r="M87" s="217"/>
      <c r="N87" s="218">
        <v>0</v>
      </c>
      <c r="O87" s="218">
        <v>0</v>
      </c>
      <c r="P87" s="218">
        <f t="shared" si="60"/>
        <v>0</v>
      </c>
      <c r="Q87" s="217">
        <f t="shared" ca="1" si="56"/>
        <v>1246.6442307067091</v>
      </c>
      <c r="R87" s="222">
        <f t="shared" ca="1" si="61"/>
        <v>19794.163195840873</v>
      </c>
      <c r="S87" s="228" t="s">
        <v>266</v>
      </c>
      <c r="T87" s="225">
        <f t="shared" ca="1" si="62"/>
        <v>19794.163195840873</v>
      </c>
      <c r="V87" s="224">
        <f t="shared" ca="1" si="63"/>
        <v>18547.518965134164</v>
      </c>
      <c r="W87" s="183" t="str">
        <f t="shared" si="64"/>
        <v>S.070</v>
      </c>
    </row>
    <row r="88" spans="1:23" ht="17.25" customHeight="1">
      <c r="A88" s="230" t="s">
        <v>435</v>
      </c>
      <c r="B88" s="192" t="s">
        <v>191</v>
      </c>
      <c r="C88" s="226" t="str">
        <f t="shared" ca="1" si="49"/>
        <v>IPC 138 KV Capacitor Bank Addition</v>
      </c>
      <c r="D88" s="216">
        <f t="shared" ca="1" si="49"/>
        <v>2018</v>
      </c>
      <c r="E88" s="217">
        <v>0</v>
      </c>
      <c r="F88" s="218">
        <f t="shared" ca="1" si="49"/>
        <v>0</v>
      </c>
      <c r="G88" s="218">
        <f t="shared" ca="1" si="58"/>
        <v>0</v>
      </c>
      <c r="H88" s="219"/>
      <c r="I88" s="220">
        <f t="shared" ca="1" si="57"/>
        <v>13110.731557621621</v>
      </c>
      <c r="J88" s="221">
        <v>211383.30505003632</v>
      </c>
      <c r="K88" s="221">
        <f t="shared" si="55"/>
        <v>222696.4927989587</v>
      </c>
      <c r="L88" s="217">
        <f t="shared" si="59"/>
        <v>-11313.187748922384</v>
      </c>
      <c r="M88" s="217"/>
      <c r="N88" s="218">
        <v>0</v>
      </c>
      <c r="O88" s="218">
        <v>0</v>
      </c>
      <c r="P88" s="218">
        <f t="shared" si="60"/>
        <v>0</v>
      </c>
      <c r="Q88" s="217">
        <f t="shared" ca="1" si="56"/>
        <v>120.8192655184735</v>
      </c>
      <c r="R88" s="222">
        <f t="shared" ca="1" si="61"/>
        <v>1918.3630742177097</v>
      </c>
      <c r="S88" s="228" t="s">
        <v>266</v>
      </c>
      <c r="T88" s="225">
        <f t="shared" ca="1" si="62"/>
        <v>1918.3630742177097</v>
      </c>
      <c r="V88" s="224">
        <f t="shared" ca="1" si="63"/>
        <v>1797.5438086992363</v>
      </c>
      <c r="W88" s="183" t="str">
        <f t="shared" si="64"/>
        <v>S.071</v>
      </c>
    </row>
    <row r="89" spans="1:23" ht="17.25" customHeight="1">
      <c r="A89" s="230" t="s">
        <v>458</v>
      </c>
      <c r="B89" s="192" t="s">
        <v>191</v>
      </c>
      <c r="C89" s="226" t="str">
        <f t="shared" ca="1" si="49"/>
        <v>Ellerbe Road - Lucas 69 kV Rebuild</v>
      </c>
      <c r="D89" s="216">
        <f t="shared" ca="1" si="49"/>
        <v>2019</v>
      </c>
      <c r="E89" s="217">
        <v>0</v>
      </c>
      <c r="F89" s="218">
        <f t="shared" ca="1" si="49"/>
        <v>0</v>
      </c>
      <c r="G89" s="218">
        <f t="shared" ca="1" si="58"/>
        <v>0</v>
      </c>
      <c r="H89" s="219"/>
      <c r="I89" s="220">
        <f t="shared" ca="1" si="57"/>
        <v>52215.447109015193</v>
      </c>
      <c r="J89" s="221">
        <v>1299464.5553188815</v>
      </c>
      <c r="K89" s="221">
        <f t="shared" ref="K89:K91" si="65">J89/J$93*K$93</f>
        <v>1369011.6110048192</v>
      </c>
      <c r="L89" s="217">
        <f t="shared" si="59"/>
        <v>-69547.055685937637</v>
      </c>
      <c r="M89" s="217"/>
      <c r="N89" s="218">
        <v>0</v>
      </c>
      <c r="O89" s="218">
        <v>0</v>
      </c>
      <c r="P89" s="218">
        <f t="shared" si="60"/>
        <v>0</v>
      </c>
      <c r="Q89" s="217">
        <f t="shared" ref="Q89:Q91" ca="1" si="66">+V89/$V$93 * $Q$93</f>
        <v>-1164.918600806024</v>
      </c>
      <c r="R89" s="222">
        <f t="shared" ca="1" si="61"/>
        <v>-18496.527177728469</v>
      </c>
      <c r="S89" s="228" t="s">
        <v>266</v>
      </c>
      <c r="T89" s="225">
        <f t="shared" ca="1" si="62"/>
        <v>-18496.527177728469</v>
      </c>
      <c r="V89" s="224">
        <f t="shared" ca="1" si="63"/>
        <v>-17331.608576922445</v>
      </c>
      <c r="W89" s="183" t="str">
        <f t="shared" si="64"/>
        <v>S.072</v>
      </c>
    </row>
    <row r="90" spans="1:23" ht="17.25" customHeight="1">
      <c r="A90" s="230" t="s">
        <v>457</v>
      </c>
      <c r="B90" s="192" t="s">
        <v>191</v>
      </c>
      <c r="C90" s="226" t="str">
        <f t="shared" ca="1" si="49"/>
        <v>Siloam Springs - Siloam Springs City 161 kV Rebuild</v>
      </c>
      <c r="D90" s="216">
        <f t="shared" ca="1" si="49"/>
        <v>2019</v>
      </c>
      <c r="E90" s="217">
        <v>0</v>
      </c>
      <c r="F90" s="218">
        <f t="shared" ca="1" si="49"/>
        <v>0</v>
      </c>
      <c r="G90" s="218">
        <f t="shared" ca="1" si="58"/>
        <v>0</v>
      </c>
      <c r="H90" s="219"/>
      <c r="I90" s="220">
        <f t="shared" ca="1" si="57"/>
        <v>29067.197098651552</v>
      </c>
      <c r="J90" s="221">
        <v>470851.23102852277</v>
      </c>
      <c r="K90" s="221">
        <f t="shared" si="65"/>
        <v>496051.08480683324</v>
      </c>
      <c r="L90" s="217">
        <f t="shared" si="59"/>
        <v>-25199.853778310469</v>
      </c>
      <c r="M90" s="217"/>
      <c r="N90" s="218">
        <v>0</v>
      </c>
      <c r="O90" s="218">
        <v>0</v>
      </c>
      <c r="P90" s="218">
        <f t="shared" si="60"/>
        <v>0</v>
      </c>
      <c r="Q90" s="217">
        <f t="shared" ca="1" si="66"/>
        <v>259.93779801645098</v>
      </c>
      <c r="R90" s="222">
        <f t="shared" ca="1" si="61"/>
        <v>4127.2811183575332</v>
      </c>
      <c r="S90" s="228" t="s">
        <v>266</v>
      </c>
      <c r="T90" s="225">
        <f t="shared" ca="1" si="62"/>
        <v>4127.2811183575332</v>
      </c>
      <c r="V90" s="224">
        <f t="shared" ca="1" si="63"/>
        <v>3867.3433203410823</v>
      </c>
      <c r="W90" s="183" t="str">
        <f t="shared" si="64"/>
        <v>S.073</v>
      </c>
    </row>
    <row r="91" spans="1:23">
      <c r="A91" s="230" t="s">
        <v>463</v>
      </c>
      <c r="B91" s="192" t="s">
        <v>191</v>
      </c>
      <c r="C91" s="226" t="str">
        <f t="shared" ca="1" si="49"/>
        <v>Figure Five - VBI North 69 kV Rebuild</v>
      </c>
      <c r="D91" s="216">
        <f t="shared" ca="1" si="49"/>
        <v>2019</v>
      </c>
      <c r="E91" s="217">
        <v>0</v>
      </c>
      <c r="F91" s="218">
        <f t="shared" ca="1" si="49"/>
        <v>0</v>
      </c>
      <c r="G91" s="218">
        <f t="shared" ca="1" si="58"/>
        <v>0</v>
      </c>
      <c r="H91" s="231"/>
      <c r="I91" s="220">
        <f t="shared" ca="1" si="57"/>
        <v>15248.237539198366</v>
      </c>
      <c r="J91" s="221">
        <v>540973.47027950338</v>
      </c>
      <c r="K91" s="221">
        <f t="shared" si="65"/>
        <v>569926.25079833111</v>
      </c>
      <c r="L91" s="217">
        <f t="shared" si="59"/>
        <v>-28952.780518827727</v>
      </c>
      <c r="M91" s="231"/>
      <c r="N91" s="218">
        <v>0</v>
      </c>
      <c r="O91" s="218">
        <v>0</v>
      </c>
      <c r="P91" s="218">
        <f t="shared" si="60"/>
        <v>0</v>
      </c>
      <c r="Q91" s="217">
        <f t="shared" ca="1" si="66"/>
        <v>-921.13071684374972</v>
      </c>
      <c r="R91" s="222">
        <f t="shared" ca="1" si="61"/>
        <v>-14625.67369647311</v>
      </c>
      <c r="S91" s="231"/>
      <c r="T91" s="225">
        <f t="shared" ca="1" si="62"/>
        <v>-14625.67369647311</v>
      </c>
      <c r="U91" s="233"/>
      <c r="V91" s="224">
        <f t="shared" ca="1" si="63"/>
        <v>-13704.542979629361</v>
      </c>
      <c r="W91" s="183" t="str">
        <f t="shared" si="64"/>
        <v>S.074</v>
      </c>
    </row>
    <row r="92" spans="1:23">
      <c r="A92" s="194"/>
      <c r="B92" s="194"/>
      <c r="C92" s="194"/>
      <c r="D92" s="192"/>
      <c r="E92" s="231"/>
      <c r="F92" s="231"/>
      <c r="G92" s="231"/>
      <c r="H92" s="222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22"/>
      <c r="T92" s="232"/>
      <c r="V92" s="213"/>
    </row>
    <row r="93" spans="1:23">
      <c r="A93" s="194"/>
      <c r="B93" s="194"/>
      <c r="C93" s="214" t="s">
        <v>247</v>
      </c>
      <c r="D93" s="192"/>
      <c r="E93" s="222">
        <f>SUM(E18:E91)</f>
        <v>0</v>
      </c>
      <c r="F93" s="222">
        <f ca="1">SUM(F18:F91)</f>
        <v>0</v>
      </c>
      <c r="G93" s="222">
        <f ca="1">SUM(G18:G91)</f>
        <v>0</v>
      </c>
      <c r="H93" s="222"/>
      <c r="I93" s="222">
        <f ca="1">ROUND(SUM(I18:I91),0)</f>
        <v>5849541</v>
      </c>
      <c r="J93" s="222">
        <f>SUM(J18:J91)</f>
        <v>76487746.802593425</v>
      </c>
      <c r="K93" s="222">
        <v>80581354.099844024</v>
      </c>
      <c r="L93" s="222">
        <f>SUM(L18:L91)</f>
        <v>-4093607.2972505996</v>
      </c>
      <c r="M93" s="222"/>
      <c r="N93" s="222">
        <f>SUM(N18:N91)</f>
        <v>0</v>
      </c>
      <c r="O93" s="222">
        <f>SUM(O18:O91)</f>
        <v>0</v>
      </c>
      <c r="P93" s="222">
        <f>SUM(P18:P91)</f>
        <v>0</v>
      </c>
      <c r="Q93" s="221">
        <v>118022.50696167187</v>
      </c>
      <c r="R93" s="222">
        <f ca="1">SUM(R18:R91)</f>
        <v>1873956.2627721431</v>
      </c>
      <c r="S93" s="222"/>
      <c r="T93" s="234">
        <f ca="1">SUM(T18:T91)</f>
        <v>1873956.2627721431</v>
      </c>
      <c r="V93" s="235">
        <f ca="1">SUM(V18:V91)</f>
        <v>1755933.7558104717</v>
      </c>
      <c r="W93" s="236" t="s">
        <v>372</v>
      </c>
    </row>
    <row r="94" spans="1:23" ht="13.5" thickBot="1">
      <c r="A94" s="194"/>
      <c r="B94" s="194"/>
      <c r="C94" s="237"/>
      <c r="D94" s="194"/>
      <c r="E94" s="238"/>
      <c r="F94" s="222"/>
      <c r="G94" s="222"/>
      <c r="H94" s="194"/>
      <c r="I94" s="239" t="str">
        <f ca="1">IF(I93='SWE.WS.G.BPU.ATRR.True-up'!N19,"","Error")</f>
        <v/>
      </c>
      <c r="J94" s="238"/>
      <c r="K94" s="240" t="str">
        <f>IF(K93=SUM(K18:K91),"","Error -- check allocations above).")</f>
        <v/>
      </c>
      <c r="L94" s="241"/>
      <c r="M94" s="241"/>
      <c r="N94" s="241"/>
      <c r="O94" s="241"/>
      <c r="P94" s="241"/>
      <c r="Q94" s="240" t="str">
        <f ca="1">IF(ROUND(Q93,0)=ROUND(SUM(Q18:Q91),0),"","Error -- check allocations above).")</f>
        <v/>
      </c>
      <c r="R94" s="222"/>
      <c r="S94" s="222"/>
      <c r="T94" s="222"/>
      <c r="V94" s="242"/>
      <c r="W94" s="236"/>
    </row>
    <row r="95" spans="1:23">
      <c r="A95" s="194"/>
      <c r="B95" s="194"/>
      <c r="C95" s="243" t="s">
        <v>267</v>
      </c>
      <c r="D95" s="194"/>
      <c r="E95" s="222"/>
      <c r="F95" s="222"/>
      <c r="G95" s="222"/>
      <c r="H95" s="194"/>
      <c r="I95" s="244"/>
      <c r="J95" s="244"/>
      <c r="K95" s="241"/>
      <c r="L95" s="194"/>
      <c r="M95" s="194"/>
      <c r="N95" s="241"/>
      <c r="O95" s="241"/>
      <c r="P95" s="241"/>
      <c r="Q95" s="241"/>
      <c r="R95" s="222"/>
      <c r="S95" s="222"/>
      <c r="T95" s="222"/>
    </row>
    <row r="96" spans="1:23">
      <c r="A96" s="194"/>
      <c r="B96" s="194"/>
      <c r="C96" s="243"/>
      <c r="D96" s="194"/>
      <c r="E96" s="222"/>
      <c r="F96" s="222"/>
      <c r="G96" s="222"/>
      <c r="H96" s="194"/>
      <c r="I96" s="245"/>
      <c r="J96" s="245"/>
      <c r="K96" s="221"/>
      <c r="L96" s="194"/>
      <c r="M96" s="194"/>
      <c r="N96" s="241"/>
      <c r="O96" s="241"/>
      <c r="P96" s="241"/>
      <c r="Q96" s="246"/>
      <c r="R96" s="241"/>
      <c r="S96" s="194"/>
      <c r="T96" s="194"/>
    </row>
    <row r="97" spans="1:22">
      <c r="E97" s="247"/>
      <c r="F97" s="247"/>
      <c r="G97" s="247"/>
      <c r="I97" s="247"/>
      <c r="K97" s="247"/>
      <c r="N97" s="248"/>
      <c r="O97" s="248"/>
      <c r="P97" s="248"/>
      <c r="Q97" s="248"/>
      <c r="R97" s="248"/>
    </row>
    <row r="98" spans="1:22">
      <c r="E98" s="247"/>
      <c r="F98" s="247"/>
      <c r="G98" s="247"/>
      <c r="K98" s="249"/>
      <c r="V98" s="183" t="s">
        <v>221</v>
      </c>
    </row>
    <row r="99" spans="1:22">
      <c r="A99" s="250" t="s">
        <v>188</v>
      </c>
      <c r="B99" s="251"/>
      <c r="C99" s="251"/>
      <c r="D99" s="251"/>
      <c r="E99" s="252"/>
      <c r="F99" s="252"/>
      <c r="G99" s="252"/>
      <c r="H99" s="251"/>
      <c r="I99" s="251"/>
      <c r="J99" s="251"/>
      <c r="K99" s="251"/>
      <c r="L99" s="251"/>
      <c r="M99" s="251"/>
      <c r="N99" s="251"/>
      <c r="O99" s="253"/>
      <c r="V99" s="183" t="s">
        <v>222</v>
      </c>
    </row>
    <row r="100" spans="1:22" ht="15.75">
      <c r="A100" s="254" t="s">
        <v>213</v>
      </c>
      <c r="B100" s="233"/>
      <c r="C100" s="255" t="str">
        <f ca="1">RIGHT(CELL("address",S.001!D7),4)</f>
        <v>$D$7</v>
      </c>
      <c r="D100" s="255" t="str">
        <f ca="1">RIGHT(CELL("address",S.001!D11),4)</f>
        <v>D$11</v>
      </c>
      <c r="E100" s="255" t="str">
        <f ca="1">RIGHT(CELL("address",S.001!N5),4)</f>
        <v>$N$5</v>
      </c>
      <c r="F100" s="255" t="str">
        <f ca="1">RIGHT(CELL("address",S.001!N7),4)</f>
        <v>$N$7</v>
      </c>
      <c r="G100" s="233"/>
      <c r="H100" s="256"/>
      <c r="I100" s="255" t="str">
        <f ca="1">RIGHT(CELL("address",S.001!M89),4)</f>
        <v>M$89</v>
      </c>
      <c r="J100" s="255"/>
      <c r="K100" s="233"/>
      <c r="L100" s="233"/>
      <c r="M100" s="233"/>
      <c r="N100" s="255" t="str">
        <f ca="1">RIGHT(CELL("address",S.001!N87),4)</f>
        <v>N$87</v>
      </c>
      <c r="O100" s="257" t="str">
        <f ca="1">RIGHT(CELL("address",S.001!N88),4)</f>
        <v>N$88</v>
      </c>
      <c r="P100" s="212" t="s">
        <v>189</v>
      </c>
      <c r="V100" s="183" t="s">
        <v>223</v>
      </c>
    </row>
    <row r="101" spans="1:22">
      <c r="A101" s="258" t="s">
        <v>214</v>
      </c>
      <c r="B101" s="259"/>
      <c r="C101" s="259"/>
      <c r="D101" s="259"/>
      <c r="E101" s="260"/>
      <c r="F101" s="260"/>
      <c r="G101" s="260"/>
      <c r="H101" s="259"/>
      <c r="I101" s="259"/>
      <c r="J101" s="259"/>
      <c r="K101" s="259"/>
      <c r="L101" s="259"/>
      <c r="M101" s="259"/>
      <c r="N101" s="259"/>
      <c r="O101" s="261"/>
      <c r="V101" s="183" t="s">
        <v>224</v>
      </c>
    </row>
    <row r="102" spans="1:22">
      <c r="E102" s="247"/>
      <c r="F102" s="247"/>
      <c r="G102" s="247"/>
      <c r="V102" s="262" t="s">
        <v>269</v>
      </c>
    </row>
    <row r="105" spans="1:22" ht="12.75" customHeight="1">
      <c r="E105" s="195"/>
      <c r="F105" s="195"/>
      <c r="G105" s="195"/>
      <c r="H105" s="195"/>
      <c r="I105" s="263"/>
      <c r="J105" s="263"/>
    </row>
    <row r="106" spans="1:22" ht="12.75" customHeight="1">
      <c r="K106" s="183" t="s">
        <v>478</v>
      </c>
    </row>
    <row r="107" spans="1:22" ht="12.75" customHeight="1">
      <c r="E107" s="264"/>
      <c r="F107" s="264"/>
      <c r="G107" s="249"/>
      <c r="H107" s="249"/>
      <c r="I107" s="265"/>
      <c r="J107" s="266"/>
    </row>
    <row r="108" spans="1:22" ht="12.75" customHeight="1">
      <c r="E108" s="264"/>
      <c r="F108" s="264"/>
      <c r="G108" s="249"/>
      <c r="H108" s="249"/>
      <c r="I108" s="265"/>
      <c r="J108" s="266"/>
    </row>
    <row r="109" spans="1:22" ht="12.75" customHeight="1">
      <c r="E109" s="264"/>
      <c r="F109" s="264"/>
      <c r="G109" s="249"/>
      <c r="H109" s="249"/>
      <c r="I109" s="265"/>
      <c r="J109" s="266"/>
    </row>
    <row r="110" spans="1:22" ht="12.75" customHeight="1">
      <c r="E110" s="264"/>
      <c r="F110" s="264"/>
      <c r="G110" s="249"/>
      <c r="H110" s="249"/>
      <c r="I110" s="265"/>
      <c r="J110" s="266"/>
    </row>
    <row r="111" spans="1:22" ht="12.75" customHeight="1">
      <c r="E111" s="264"/>
      <c r="F111" s="264"/>
      <c r="G111" s="249"/>
      <c r="H111" s="249"/>
      <c r="I111" s="265"/>
      <c r="J111" s="266"/>
    </row>
    <row r="112" spans="1:22" ht="12.75" customHeight="1">
      <c r="E112" s="264"/>
      <c r="F112" s="264"/>
      <c r="G112" s="249"/>
      <c r="H112" s="249"/>
      <c r="I112" s="265"/>
      <c r="J112" s="266"/>
    </row>
    <row r="113" spans="5:10" ht="12.75" customHeight="1">
      <c r="E113" s="264"/>
      <c r="F113" s="264"/>
      <c r="G113" s="249"/>
      <c r="H113" s="249"/>
      <c r="I113" s="265"/>
      <c r="J113" s="266"/>
    </row>
    <row r="114" spans="5:10" ht="12.75" customHeight="1">
      <c r="E114" s="264"/>
      <c r="F114" s="264"/>
      <c r="G114" s="249"/>
      <c r="H114" s="249"/>
      <c r="I114" s="265"/>
      <c r="J114" s="266"/>
    </row>
    <row r="115" spans="5:10" ht="12.75" customHeight="1">
      <c r="E115" s="264"/>
      <c r="F115" s="264"/>
      <c r="G115" s="249"/>
      <c r="H115" s="249"/>
      <c r="I115" s="265"/>
      <c r="J115" s="266"/>
    </row>
    <row r="116" spans="5:10" ht="12.75" customHeight="1">
      <c r="E116" s="264"/>
      <c r="F116" s="264"/>
      <c r="G116" s="249"/>
      <c r="H116" s="249"/>
      <c r="I116" s="265"/>
      <c r="J116" s="266"/>
    </row>
    <row r="117" spans="5:10" ht="12.75" customHeight="1">
      <c r="E117" s="264"/>
      <c r="F117" s="264"/>
      <c r="G117" s="249"/>
      <c r="H117" s="249"/>
      <c r="I117" s="265"/>
      <c r="J117" s="266"/>
    </row>
    <row r="118" spans="5:10" ht="12.75" customHeight="1">
      <c r="E118" s="264"/>
      <c r="F118" s="264"/>
      <c r="G118" s="249"/>
      <c r="H118" s="249"/>
      <c r="I118" s="265"/>
      <c r="J118" s="266"/>
    </row>
    <row r="119" spans="5:10" ht="12.75" customHeight="1">
      <c r="E119" s="264"/>
      <c r="F119" s="264"/>
      <c r="G119" s="249"/>
      <c r="H119" s="249"/>
      <c r="I119" s="265"/>
      <c r="J119" s="266"/>
    </row>
    <row r="120" spans="5:10" ht="12.75" customHeight="1">
      <c r="E120" s="264"/>
      <c r="F120" s="264"/>
      <c r="G120" s="249"/>
      <c r="H120" s="249"/>
      <c r="I120" s="265"/>
      <c r="J120" s="266"/>
    </row>
    <row r="121" spans="5:10" ht="12.75" customHeight="1">
      <c r="E121" s="264"/>
      <c r="F121" s="264"/>
      <c r="G121" s="249"/>
      <c r="H121" s="249"/>
      <c r="I121" s="265"/>
      <c r="J121" s="266"/>
    </row>
    <row r="122" spans="5:10" ht="12.75" customHeight="1">
      <c r="E122" s="264"/>
      <c r="F122" s="264"/>
      <c r="G122" s="249"/>
      <c r="H122" s="249"/>
      <c r="I122" s="265"/>
      <c r="J122" s="266"/>
    </row>
    <row r="123" spans="5:10" ht="12.75" customHeight="1">
      <c r="E123" s="264"/>
      <c r="F123" s="264"/>
      <c r="G123" s="249"/>
      <c r="H123" s="249"/>
      <c r="I123" s="265"/>
      <c r="J123" s="266"/>
    </row>
    <row r="124" spans="5:10" ht="12.75" customHeight="1">
      <c r="E124" s="264"/>
      <c r="F124" s="264"/>
      <c r="G124" s="249"/>
      <c r="H124" s="249"/>
      <c r="I124" s="265"/>
      <c r="J124" s="266"/>
    </row>
    <row r="125" spans="5:10" ht="12.75" customHeight="1">
      <c r="E125" s="264"/>
      <c r="F125" s="264"/>
      <c r="G125" s="249"/>
      <c r="H125" s="249"/>
      <c r="I125" s="265"/>
      <c r="J125" s="266"/>
    </row>
    <row r="126" spans="5:10" ht="12.75" customHeight="1">
      <c r="E126" s="264"/>
      <c r="F126" s="264"/>
      <c r="G126" s="249"/>
      <c r="H126" s="249"/>
      <c r="I126" s="265"/>
      <c r="J126" s="266"/>
    </row>
    <row r="127" spans="5:10" ht="12.75" customHeight="1">
      <c r="E127" s="264"/>
      <c r="F127" s="264"/>
      <c r="G127" s="249"/>
      <c r="H127" s="249"/>
      <c r="I127" s="265"/>
      <c r="J127" s="266"/>
    </row>
    <row r="128" spans="5:10" ht="12.75" customHeight="1">
      <c r="E128" s="264"/>
      <c r="F128" s="264"/>
      <c r="G128" s="249"/>
      <c r="H128" s="249"/>
      <c r="I128" s="265"/>
      <c r="J128" s="266"/>
    </row>
    <row r="129" spans="5:10" ht="12.75" customHeight="1">
      <c r="E129" s="264"/>
      <c r="F129" s="264"/>
      <c r="G129" s="249"/>
      <c r="H129" s="249"/>
      <c r="I129" s="265"/>
      <c r="J129" s="266"/>
    </row>
    <row r="130" spans="5:10" ht="12.75" customHeight="1">
      <c r="E130" s="264"/>
      <c r="F130" s="264"/>
      <c r="G130" s="249"/>
      <c r="H130" s="249"/>
      <c r="I130" s="265"/>
      <c r="J130" s="266"/>
    </row>
    <row r="131" spans="5:10" ht="12.75" customHeight="1">
      <c r="E131" s="264"/>
      <c r="F131" s="264"/>
      <c r="G131" s="249"/>
      <c r="H131" s="249"/>
      <c r="I131" s="265"/>
      <c r="J131" s="266"/>
    </row>
    <row r="132" spans="5:10" ht="12.75" customHeight="1">
      <c r="E132" s="264"/>
      <c r="F132" s="264"/>
      <c r="G132" s="249"/>
      <c r="H132" s="249"/>
      <c r="I132" s="265"/>
      <c r="J132" s="266"/>
    </row>
    <row r="133" spans="5:10" ht="12.75" customHeight="1">
      <c r="E133" s="264"/>
      <c r="F133" s="264"/>
      <c r="G133" s="249"/>
      <c r="H133" s="249"/>
      <c r="I133" s="265"/>
      <c r="J133" s="266"/>
    </row>
    <row r="134" spans="5:10" ht="12.75" customHeight="1">
      <c r="E134" s="264"/>
      <c r="F134" s="264"/>
      <c r="G134" s="249"/>
      <c r="H134" s="249"/>
      <c r="I134" s="265"/>
      <c r="J134" s="266"/>
    </row>
    <row r="135" spans="5:10" ht="12.75" customHeight="1">
      <c r="E135" s="264"/>
      <c r="F135" s="264"/>
      <c r="G135" s="249"/>
      <c r="H135" s="249"/>
      <c r="I135" s="265"/>
      <c r="J135" s="266"/>
    </row>
    <row r="136" spans="5:10" ht="12.75" customHeight="1">
      <c r="E136" s="264"/>
      <c r="F136" s="264"/>
      <c r="G136" s="249"/>
      <c r="H136" s="249"/>
      <c r="I136" s="265"/>
      <c r="J136" s="266"/>
    </row>
    <row r="137" spans="5:10" ht="12.75" customHeight="1">
      <c r="E137" s="264"/>
      <c r="F137" s="264"/>
      <c r="G137" s="249"/>
      <c r="H137" s="249"/>
      <c r="I137" s="265"/>
      <c r="J137" s="266"/>
    </row>
    <row r="138" spans="5:10" ht="12.75" customHeight="1">
      <c r="E138" s="264"/>
      <c r="F138" s="264"/>
      <c r="G138" s="249"/>
      <c r="H138" s="249"/>
      <c r="I138" s="265"/>
      <c r="J138" s="266"/>
    </row>
    <row r="139" spans="5:10" ht="12.75" customHeight="1">
      <c r="E139" s="264"/>
      <c r="F139" s="264"/>
      <c r="G139" s="249"/>
      <c r="H139" s="249"/>
      <c r="I139" s="265"/>
      <c r="J139" s="266"/>
    </row>
    <row r="140" spans="5:10" ht="12.75" customHeight="1">
      <c r="E140" s="264"/>
      <c r="F140" s="264"/>
      <c r="G140" s="249"/>
      <c r="H140" s="249"/>
      <c r="I140" s="265"/>
      <c r="J140" s="266"/>
    </row>
    <row r="141" spans="5:10" ht="12.75" customHeight="1">
      <c r="E141" s="264"/>
      <c r="F141" s="264"/>
      <c r="G141" s="249"/>
      <c r="H141" s="249"/>
      <c r="I141" s="265"/>
      <c r="J141" s="266"/>
    </row>
    <row r="142" spans="5:10" ht="12.75" customHeight="1">
      <c r="E142" s="264"/>
      <c r="F142" s="264"/>
      <c r="G142" s="249"/>
      <c r="H142" s="249"/>
      <c r="I142" s="265"/>
      <c r="J142" s="266"/>
    </row>
    <row r="143" spans="5:10" ht="12.75" customHeight="1">
      <c r="E143" s="264"/>
      <c r="F143" s="264"/>
      <c r="G143" s="249"/>
      <c r="H143" s="249"/>
      <c r="I143" s="265"/>
      <c r="J143" s="266"/>
    </row>
    <row r="144" spans="5:10" ht="12.75" customHeight="1">
      <c r="E144" s="264"/>
      <c r="F144" s="264"/>
      <c r="G144" s="249"/>
      <c r="H144" s="249"/>
      <c r="I144" s="265"/>
      <c r="J144" s="266"/>
    </row>
    <row r="145" spans="5:10" ht="12.75" customHeight="1">
      <c r="E145" s="264"/>
      <c r="F145" s="264"/>
      <c r="G145" s="249"/>
      <c r="H145" s="249"/>
      <c r="I145" s="265"/>
      <c r="J145" s="266"/>
    </row>
    <row r="146" spans="5:10" ht="12.75" customHeight="1">
      <c r="E146" s="264"/>
      <c r="F146" s="264"/>
      <c r="G146" s="249"/>
      <c r="H146" s="249"/>
      <c r="I146" s="265"/>
      <c r="J146" s="266"/>
    </row>
    <row r="147" spans="5:10" ht="12.75" customHeight="1">
      <c r="E147" s="264"/>
      <c r="F147" s="264"/>
      <c r="G147" s="249"/>
      <c r="H147" s="249"/>
      <c r="I147" s="265"/>
      <c r="J147" s="266"/>
    </row>
    <row r="148" spans="5:10" ht="12.75" customHeight="1">
      <c r="E148" s="264"/>
      <c r="F148" s="264"/>
      <c r="G148" s="249"/>
      <c r="H148" s="249"/>
      <c r="I148" s="265"/>
      <c r="J148" s="266"/>
    </row>
    <row r="149" spans="5:10" ht="12.75" customHeight="1">
      <c r="E149" s="264"/>
      <c r="F149" s="264"/>
      <c r="G149" s="249"/>
      <c r="H149" s="249"/>
      <c r="I149" s="265"/>
      <c r="J149" s="266"/>
    </row>
    <row r="150" spans="5:10" ht="12.75" customHeight="1">
      <c r="E150" s="264"/>
      <c r="F150" s="264"/>
      <c r="G150" s="249"/>
      <c r="H150" s="249"/>
      <c r="I150" s="265"/>
      <c r="J150" s="266"/>
    </row>
    <row r="151" spans="5:10" ht="12.75" customHeight="1">
      <c r="E151" s="264"/>
      <c r="F151" s="264"/>
      <c r="G151" s="249"/>
      <c r="H151" s="249"/>
      <c r="I151" s="265"/>
      <c r="J151" s="266"/>
    </row>
    <row r="152" spans="5:10" ht="12.75" customHeight="1">
      <c r="E152" s="264"/>
      <c r="F152" s="264"/>
      <c r="G152" s="249"/>
      <c r="H152" s="249"/>
      <c r="I152" s="265"/>
      <c r="J152" s="266"/>
    </row>
    <row r="153" spans="5:10" ht="12.75" customHeight="1">
      <c r="E153" s="264"/>
      <c r="F153" s="264"/>
      <c r="G153" s="249"/>
      <c r="H153" s="249"/>
      <c r="I153" s="265"/>
      <c r="J153" s="266"/>
    </row>
    <row r="154" spans="5:10" ht="12.75" customHeight="1">
      <c r="E154" s="264"/>
      <c r="F154" s="264"/>
      <c r="G154" s="249"/>
      <c r="H154" s="249"/>
      <c r="I154" s="265"/>
      <c r="J154" s="266"/>
    </row>
    <row r="155" spans="5:10" ht="12.75" customHeight="1">
      <c r="E155" s="264"/>
      <c r="F155" s="264"/>
      <c r="G155" s="249"/>
      <c r="H155" s="249"/>
      <c r="I155" s="265"/>
      <c r="J155" s="266"/>
    </row>
    <row r="156" spans="5:10" ht="12.75" customHeight="1">
      <c r="E156" s="264"/>
      <c r="F156" s="264"/>
      <c r="G156" s="249"/>
      <c r="H156" s="249"/>
      <c r="I156" s="265"/>
      <c r="J156" s="266"/>
    </row>
    <row r="157" spans="5:10" ht="12.75" customHeight="1">
      <c r="E157" s="264"/>
      <c r="F157" s="264"/>
      <c r="G157" s="249"/>
      <c r="H157" s="249"/>
      <c r="I157" s="265"/>
      <c r="J157" s="266"/>
    </row>
    <row r="158" spans="5:10" ht="12.75" customHeight="1">
      <c r="E158" s="264"/>
      <c r="F158" s="264"/>
      <c r="G158" s="249"/>
      <c r="H158" s="249"/>
      <c r="I158" s="265"/>
      <c r="J158" s="266"/>
    </row>
    <row r="159" spans="5:10" ht="12.75" customHeight="1">
      <c r="E159" s="264"/>
      <c r="F159" s="264"/>
      <c r="G159" s="249"/>
      <c r="H159" s="249"/>
      <c r="I159" s="265"/>
      <c r="J159" s="266"/>
    </row>
    <row r="160" spans="5:10" ht="12.75" customHeight="1">
      <c r="E160" s="264"/>
      <c r="F160" s="264"/>
      <c r="G160" s="249"/>
      <c r="H160" s="249"/>
      <c r="I160" s="265"/>
      <c r="J160" s="266"/>
    </row>
    <row r="161" spans="5:10" ht="12.75" customHeight="1">
      <c r="E161" s="264"/>
      <c r="F161" s="264"/>
      <c r="G161" s="249"/>
      <c r="H161" s="249"/>
      <c r="I161" s="265"/>
      <c r="J161" s="266"/>
    </row>
    <row r="162" spans="5:10" ht="12.75" customHeight="1">
      <c r="E162" s="264"/>
      <c r="F162" s="264"/>
      <c r="G162" s="249"/>
      <c r="H162" s="249"/>
      <c r="I162" s="265"/>
      <c r="J162" s="266"/>
    </row>
    <row r="163" spans="5:10" ht="12.75" customHeight="1">
      <c r="E163" s="264"/>
      <c r="F163" s="264"/>
      <c r="G163" s="249"/>
      <c r="H163" s="249"/>
      <c r="I163" s="265"/>
      <c r="J163" s="266"/>
    </row>
    <row r="164" spans="5:10" ht="12.75" customHeight="1">
      <c r="E164" s="264"/>
      <c r="F164" s="264"/>
      <c r="G164" s="249"/>
      <c r="H164" s="249"/>
      <c r="I164" s="265"/>
      <c r="J164" s="266"/>
    </row>
    <row r="165" spans="5:10" ht="12.75" customHeight="1">
      <c r="E165" s="264"/>
      <c r="F165" s="264"/>
      <c r="G165" s="249"/>
      <c r="H165" s="249"/>
      <c r="I165" s="265"/>
      <c r="J165" s="266"/>
    </row>
    <row r="166" spans="5:10" ht="12.75" customHeight="1">
      <c r="E166" s="264"/>
      <c r="F166" s="264"/>
      <c r="G166" s="249"/>
      <c r="H166" s="249"/>
      <c r="I166" s="265"/>
      <c r="J166" s="266"/>
    </row>
    <row r="167" spans="5:10" ht="12.75" customHeight="1">
      <c r="E167" s="264"/>
      <c r="F167" s="264"/>
      <c r="G167" s="249"/>
      <c r="H167" s="249"/>
      <c r="I167" s="265"/>
      <c r="J167" s="266"/>
    </row>
    <row r="168" spans="5:10" ht="12.75" customHeight="1">
      <c r="E168" s="264"/>
      <c r="F168" s="264"/>
      <c r="G168" s="249"/>
      <c r="H168" s="249"/>
      <c r="I168" s="265"/>
      <c r="J168" s="266"/>
    </row>
    <row r="169" spans="5:10" ht="12.75" customHeight="1">
      <c r="E169" s="264"/>
      <c r="F169" s="264"/>
      <c r="G169" s="249"/>
      <c r="H169" s="249"/>
      <c r="I169" s="265"/>
      <c r="J169" s="266"/>
    </row>
    <row r="170" spans="5:10" ht="12.75" customHeight="1">
      <c r="E170" s="264"/>
      <c r="F170" s="264"/>
      <c r="G170" s="249"/>
      <c r="H170" s="249"/>
      <c r="I170" s="265"/>
      <c r="J170" s="266"/>
    </row>
    <row r="171" spans="5:10" ht="12.75" customHeight="1">
      <c r="E171" s="264"/>
      <c r="F171" s="264"/>
      <c r="G171" s="249"/>
      <c r="H171" s="249"/>
      <c r="I171" s="265"/>
      <c r="J171" s="266"/>
    </row>
    <row r="172" spans="5:10" ht="12.75" customHeight="1">
      <c r="E172" s="264"/>
      <c r="F172" s="264"/>
      <c r="G172" s="249"/>
      <c r="H172" s="249"/>
      <c r="I172" s="265"/>
      <c r="J172" s="266"/>
    </row>
    <row r="173" spans="5:10" ht="12.75" customHeight="1">
      <c r="E173" s="264"/>
      <c r="F173" s="264"/>
      <c r="G173" s="249"/>
      <c r="H173" s="249"/>
      <c r="I173" s="265"/>
      <c r="J173" s="266"/>
    </row>
    <row r="174" spans="5:10" ht="12.75" customHeight="1">
      <c r="E174" s="264"/>
      <c r="F174" s="264"/>
      <c r="G174" s="249"/>
      <c r="H174" s="249"/>
      <c r="I174" s="265"/>
      <c r="J174" s="266"/>
    </row>
    <row r="175" spans="5:10" ht="12.75" customHeight="1">
      <c r="E175" s="264"/>
      <c r="F175" s="264"/>
      <c r="G175" s="249"/>
      <c r="H175" s="249"/>
      <c r="I175" s="265"/>
      <c r="J175" s="266"/>
    </row>
    <row r="176" spans="5:10" ht="12.75" customHeight="1">
      <c r="E176" s="264"/>
      <c r="F176" s="264"/>
      <c r="G176" s="249"/>
      <c r="H176" s="249"/>
      <c r="I176" s="265"/>
      <c r="J176" s="266"/>
    </row>
    <row r="177" spans="5:10" ht="12.75" customHeight="1">
      <c r="E177" s="264"/>
      <c r="F177" s="264"/>
      <c r="G177" s="249"/>
      <c r="H177" s="249"/>
      <c r="I177" s="265"/>
      <c r="J177" s="266"/>
    </row>
    <row r="178" spans="5:10" ht="12.75" customHeight="1">
      <c r="E178" s="249"/>
      <c r="F178" s="249"/>
      <c r="H178" s="249"/>
      <c r="I178" s="249"/>
      <c r="J178" s="249"/>
    </row>
    <row r="179" spans="5:10" ht="12.75" customHeight="1">
      <c r="E179" s="249"/>
      <c r="F179" s="249"/>
      <c r="G179" s="249"/>
      <c r="H179" s="249"/>
      <c r="I179" s="249"/>
      <c r="J179" s="249"/>
    </row>
  </sheetData>
  <mergeCells count="2">
    <mergeCell ref="E13:G13"/>
    <mergeCell ref="T14:T16"/>
  </mergeCells>
  <phoneticPr fontId="62" type="noConversion"/>
  <pageMargins left="0.25" right="0" top="1" bottom="1" header="0.65" footer="0.5"/>
  <pageSetup scale="50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7 of 74</v>
      </c>
      <c r="Q1" s="594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7688.3465352590638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7688.3465352590638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1851.1904761904761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 t="shared" ref="K24:K29" si="10">G24</f>
        <v>10098.222669121984</v>
      </c>
      <c r="L24" s="519">
        <f t="shared" si="7"/>
        <v>0</v>
      </c>
      <c r="M24" s="518">
        <f t="shared" ref="M24:M29" si="11"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 t="shared" si="10"/>
        <v>9550.8822669869332</v>
      </c>
      <c r="L25" s="519">
        <f t="shared" si="7"/>
        <v>0</v>
      </c>
      <c r="M25" s="518">
        <f t="shared" si="11"/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 t="shared" si="10"/>
        <v>9603.7592198821312</v>
      </c>
      <c r="L26" s="519">
        <f t="shared" si="7"/>
        <v>0</v>
      </c>
      <c r="M26" s="518">
        <f t="shared" si="11"/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1808.1395348837209</v>
      </c>
      <c r="F27" s="515">
        <v>57887.085622450933</v>
      </c>
      <c r="G27" s="516">
        <v>7661.1325443702808</v>
      </c>
      <c r="H27" s="510">
        <v>7661.1325443702808</v>
      </c>
      <c r="I27" s="511">
        <f t="shared" si="0"/>
        <v>0</v>
      </c>
      <c r="J27" s="511"/>
      <c r="K27" s="518">
        <f t="shared" si="10"/>
        <v>7661.1325443702808</v>
      </c>
      <c r="L27" s="519">
        <f t="shared" ref="L27" si="12">IF(K27&lt;&gt;0,+G27-K27,0)</f>
        <v>0</v>
      </c>
      <c r="M27" s="518">
        <f t="shared" si="11"/>
        <v>7661.1325443702808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>IU</v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 t="shared" si="10"/>
        <v>7714.1850577819459</v>
      </c>
      <c r="L28" s="519">
        <f t="shared" ref="L28" si="13">IF(K28&lt;&gt;0,+G28-K28,0)</f>
        <v>0</v>
      </c>
      <c r="M28" s="518">
        <f t="shared" si="11"/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55990.744159036272</v>
      </c>
      <c r="E29" s="516">
        <v>1851.1904761904761</v>
      </c>
      <c r="F29" s="515">
        <v>54139.553682845799</v>
      </c>
      <c r="G29" s="516">
        <v>7688.3465352590638</v>
      </c>
      <c r="H29" s="510">
        <v>7688.3465352590638</v>
      </c>
      <c r="I29" s="511">
        <f t="shared" si="0"/>
        <v>0</v>
      </c>
      <c r="J29" s="511"/>
      <c r="K29" s="518">
        <f t="shared" si="10"/>
        <v>7688.3465352590638</v>
      </c>
      <c r="L29" s="519">
        <f t="shared" ref="L29" si="14">IF(K29&lt;&gt;0,+G29-K29,0)</f>
        <v>0</v>
      </c>
      <c r="M29" s="518">
        <f t="shared" si="11"/>
        <v>7688.3465352590638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54139.553682845799</v>
      </c>
      <c r="E30" s="522">
        <f>IF(+I14&lt;F29,I14,D30)</f>
        <v>1851.1904761904761</v>
      </c>
      <c r="F30" s="523">
        <f t="shared" ref="F30:F48" si="15">+D30-E30</f>
        <v>52288.363206655325</v>
      </c>
      <c r="G30" s="524">
        <f t="shared" ref="G30:G72" si="16">+I$12*((D30+F30)/2)+E30</f>
        <v>7535.3976930342569</v>
      </c>
      <c r="H30" s="491">
        <f t="shared" ref="H30:H72" si="17">+I$13*((D30+F30)/2)+E30</f>
        <v>7535.3976930342569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52288.363206655325</v>
      </c>
      <c r="E31" s="522">
        <f>IF(+I14&lt;F30,I14,D31)</f>
        <v>1851.1904761904761</v>
      </c>
      <c r="F31" s="523">
        <f t="shared" si="15"/>
        <v>50437.172730464852</v>
      </c>
      <c r="G31" s="524">
        <f t="shared" si="16"/>
        <v>7337.6572773228527</v>
      </c>
      <c r="H31" s="491">
        <f t="shared" si="17"/>
        <v>7337.6572773228527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50437.172730464852</v>
      </c>
      <c r="E32" s="522">
        <f>IF(+I14&lt;F31,I14,D32)</f>
        <v>1851.1904761904761</v>
      </c>
      <c r="F32" s="523">
        <f t="shared" si="15"/>
        <v>48585.982254274379</v>
      </c>
      <c r="G32" s="524">
        <f t="shared" si="16"/>
        <v>7139.9168616114484</v>
      </c>
      <c r="H32" s="491">
        <f t="shared" si="17"/>
        <v>7139.9168616114484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48585.982254274379</v>
      </c>
      <c r="E33" s="522">
        <f>IF(+I14&lt;F32,I14,D33)</f>
        <v>1851.1904761904761</v>
      </c>
      <c r="F33" s="523">
        <f t="shared" si="15"/>
        <v>46734.791778083905</v>
      </c>
      <c r="G33" s="524">
        <f t="shared" si="16"/>
        <v>6942.1764459000442</v>
      </c>
      <c r="H33" s="491">
        <f t="shared" si="17"/>
        <v>6942.1764459000442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46734.791778083905</v>
      </c>
      <c r="E34" s="522">
        <f>IF(+I14&lt;F33,I14,D34)</f>
        <v>1851.1904761904761</v>
      </c>
      <c r="F34" s="523">
        <f t="shared" si="15"/>
        <v>44883.601301893432</v>
      </c>
      <c r="G34" s="524">
        <f t="shared" si="16"/>
        <v>6744.43603018864</v>
      </c>
      <c r="H34" s="491">
        <f t="shared" si="17"/>
        <v>6744.43603018864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44883.601301893432</v>
      </c>
      <c r="E35" s="522">
        <f>IF(+I14&lt;F34,I14,D35)</f>
        <v>1851.1904761904761</v>
      </c>
      <c r="F35" s="523">
        <f t="shared" si="15"/>
        <v>43032.410825702958</v>
      </c>
      <c r="G35" s="524">
        <f t="shared" si="16"/>
        <v>6546.6956144772357</v>
      </c>
      <c r="H35" s="491">
        <f t="shared" si="17"/>
        <v>6546.6956144772357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43032.410825702958</v>
      </c>
      <c r="E36" s="522">
        <f>IF(+I14&lt;F35,I14,D36)</f>
        <v>1851.1904761904761</v>
      </c>
      <c r="F36" s="523">
        <f t="shared" si="15"/>
        <v>41181.220349512485</v>
      </c>
      <c r="G36" s="524">
        <f t="shared" si="16"/>
        <v>6348.9551987658315</v>
      </c>
      <c r="H36" s="491">
        <f t="shared" si="17"/>
        <v>6348.9551987658315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41181.220349512485</v>
      </c>
      <c r="E37" s="522">
        <f>IF(+I14&lt;F36,I14,D37)</f>
        <v>1851.1904761904761</v>
      </c>
      <c r="F37" s="523">
        <f t="shared" si="15"/>
        <v>39330.029873322012</v>
      </c>
      <c r="G37" s="524">
        <f t="shared" si="16"/>
        <v>6151.2147830544272</v>
      </c>
      <c r="H37" s="491">
        <f t="shared" si="17"/>
        <v>6151.2147830544272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39330.029873322012</v>
      </c>
      <c r="E38" s="522">
        <f>IF(+I14&lt;F37,I14,D38)</f>
        <v>1851.1904761904761</v>
      </c>
      <c r="F38" s="523">
        <f t="shared" si="15"/>
        <v>37478.839397131538</v>
      </c>
      <c r="G38" s="524">
        <f t="shared" si="16"/>
        <v>5953.474367343023</v>
      </c>
      <c r="H38" s="491">
        <f t="shared" si="17"/>
        <v>5953.474367343023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37478.839397131538</v>
      </c>
      <c r="E39" s="522">
        <f>IF(+I14&lt;F38,I14,D39)</f>
        <v>1851.1904761904761</v>
      </c>
      <c r="F39" s="523">
        <f t="shared" si="15"/>
        <v>35627.648920941065</v>
      </c>
      <c r="G39" s="524">
        <f t="shared" si="16"/>
        <v>5755.7339516316188</v>
      </c>
      <c r="H39" s="491">
        <f t="shared" si="17"/>
        <v>5755.7339516316188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35627.648920941065</v>
      </c>
      <c r="E40" s="522">
        <f>IF(+I14&lt;F39,I14,D40)</f>
        <v>1851.1904761904761</v>
      </c>
      <c r="F40" s="523">
        <f t="shared" si="15"/>
        <v>33776.458444750591</v>
      </c>
      <c r="G40" s="524">
        <f t="shared" si="16"/>
        <v>5557.9935359202154</v>
      </c>
      <c r="H40" s="491">
        <f t="shared" si="17"/>
        <v>5557.9935359202154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33776.458444750591</v>
      </c>
      <c r="E41" s="522">
        <f>IF(+I14&lt;F40,I14,D41)</f>
        <v>1851.1904761904761</v>
      </c>
      <c r="F41" s="523">
        <f t="shared" si="15"/>
        <v>31925.267968560114</v>
      </c>
      <c r="G41" s="524">
        <f t="shared" si="16"/>
        <v>5360.2531202088103</v>
      </c>
      <c r="H41" s="491">
        <f t="shared" si="17"/>
        <v>5360.2531202088103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31925.267968560114</v>
      </c>
      <c r="E42" s="522">
        <f>IF(+I14&lt;F41,I14,D42)</f>
        <v>1851.1904761904761</v>
      </c>
      <c r="F42" s="523">
        <f t="shared" si="15"/>
        <v>30074.077492369637</v>
      </c>
      <c r="G42" s="524">
        <f t="shared" si="16"/>
        <v>5162.5127044974051</v>
      </c>
      <c r="H42" s="491">
        <f t="shared" si="17"/>
        <v>5162.5127044974051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30074.077492369637</v>
      </c>
      <c r="E43" s="522">
        <f>IF(+I14&lt;F42,I14,D43)</f>
        <v>1851.1904761904761</v>
      </c>
      <c r="F43" s="523">
        <f t="shared" si="15"/>
        <v>28222.88701617916</v>
      </c>
      <c r="G43" s="524">
        <f t="shared" si="16"/>
        <v>4964.7722887860018</v>
      </c>
      <c r="H43" s="491">
        <f t="shared" si="17"/>
        <v>4964.7722887860018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28222.88701617916</v>
      </c>
      <c r="E44" s="522">
        <f>IF(+I14&lt;F43,I14,D44)</f>
        <v>1851.1904761904761</v>
      </c>
      <c r="F44" s="523">
        <f t="shared" si="15"/>
        <v>26371.696539988683</v>
      </c>
      <c r="G44" s="524">
        <f t="shared" si="16"/>
        <v>4767.0318730745967</v>
      </c>
      <c r="H44" s="491">
        <f t="shared" si="17"/>
        <v>4767.0318730745967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26371.696539988683</v>
      </c>
      <c r="E45" s="522">
        <f>IF(+I14&lt;F44,I14,D45)</f>
        <v>1851.1904761904761</v>
      </c>
      <c r="F45" s="523">
        <f t="shared" si="15"/>
        <v>24520.506063798206</v>
      </c>
      <c r="G45" s="524">
        <f t="shared" si="16"/>
        <v>4569.2914573631924</v>
      </c>
      <c r="H45" s="491">
        <f t="shared" si="17"/>
        <v>4569.2914573631924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24520.506063798206</v>
      </c>
      <c r="E46" s="522">
        <f>IF(+I14&lt;F45,I14,D46)</f>
        <v>1851.1904761904761</v>
      </c>
      <c r="F46" s="523">
        <f t="shared" si="15"/>
        <v>22669.315587607729</v>
      </c>
      <c r="G46" s="524">
        <f t="shared" si="16"/>
        <v>4371.5510416517873</v>
      </c>
      <c r="H46" s="491">
        <f t="shared" si="17"/>
        <v>4371.5510416517873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22669.315587607729</v>
      </c>
      <c r="E47" s="522">
        <f>IF(+I14&lt;F46,I14,D47)</f>
        <v>1851.1904761904761</v>
      </c>
      <c r="F47" s="523">
        <f t="shared" si="15"/>
        <v>20818.125111417252</v>
      </c>
      <c r="G47" s="524">
        <f t="shared" si="16"/>
        <v>4173.810625940383</v>
      </c>
      <c r="H47" s="491">
        <f t="shared" si="17"/>
        <v>4173.810625940383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20818.125111417252</v>
      </c>
      <c r="E48" s="522">
        <f>IF(+I14&lt;F47,I14,D48)</f>
        <v>1851.1904761904761</v>
      </c>
      <c r="F48" s="523">
        <f t="shared" si="15"/>
        <v>18966.934635226775</v>
      </c>
      <c r="G48" s="524">
        <f t="shared" si="16"/>
        <v>3976.0702102289783</v>
      </c>
      <c r="H48" s="491">
        <f t="shared" si="17"/>
        <v>3976.0702102289783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18966.934635226775</v>
      </c>
      <c r="E49" s="522">
        <f>IF(+I14&lt;F48,I14,D49)</f>
        <v>1851.1904761904761</v>
      </c>
      <c r="F49" s="523">
        <f t="shared" ref="F49:F72" si="18">+D49-E49</f>
        <v>17115.744159036298</v>
      </c>
      <c r="G49" s="524">
        <f t="shared" si="16"/>
        <v>3778.3297945175741</v>
      </c>
      <c r="H49" s="491">
        <f t="shared" si="17"/>
        <v>3778.3297945175741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17115.744159036298</v>
      </c>
      <c r="E50" s="522">
        <f>IF(+I14&lt;F49,I14,D50)</f>
        <v>1851.1904761904761</v>
      </c>
      <c r="F50" s="523">
        <f t="shared" si="18"/>
        <v>15264.553682845821</v>
      </c>
      <c r="G50" s="524">
        <f t="shared" si="16"/>
        <v>3580.5893788061694</v>
      </c>
      <c r="H50" s="491">
        <f t="shared" si="17"/>
        <v>3580.5893788061694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15264.553682845821</v>
      </c>
      <c r="E51" s="522">
        <f>IF(+I14&lt;F50,I14,D51)</f>
        <v>1851.1904761904761</v>
      </c>
      <c r="F51" s="523">
        <f t="shared" si="18"/>
        <v>13413.363206655344</v>
      </c>
      <c r="G51" s="524">
        <f t="shared" si="16"/>
        <v>3382.8489630947647</v>
      </c>
      <c r="H51" s="491">
        <f t="shared" si="17"/>
        <v>3382.8489630947647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13413.363206655344</v>
      </c>
      <c r="E52" s="522">
        <f>IF(+I14&lt;F51,I14,D52)</f>
        <v>1851.1904761904761</v>
      </c>
      <c r="F52" s="523">
        <f t="shared" si="18"/>
        <v>11562.172730464867</v>
      </c>
      <c r="G52" s="524">
        <f t="shared" si="16"/>
        <v>3185.10854738336</v>
      </c>
      <c r="H52" s="491">
        <f t="shared" si="17"/>
        <v>3185.10854738336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11562.172730464867</v>
      </c>
      <c r="E53" s="522">
        <f>IF(+I14&lt;F52,I14,D53)</f>
        <v>1851.1904761904761</v>
      </c>
      <c r="F53" s="523">
        <f t="shared" si="18"/>
        <v>9710.9822542743896</v>
      </c>
      <c r="G53" s="524">
        <f t="shared" si="16"/>
        <v>2987.3681316719558</v>
      </c>
      <c r="H53" s="491">
        <f t="shared" si="17"/>
        <v>2987.3681316719558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9710.9822542743896</v>
      </c>
      <c r="E54" s="522">
        <f>IF(+I14&lt;F53,I14,D54)</f>
        <v>1851.1904761904761</v>
      </c>
      <c r="F54" s="523">
        <f t="shared" si="18"/>
        <v>7859.7917780839134</v>
      </c>
      <c r="G54" s="524">
        <f t="shared" si="16"/>
        <v>2789.6277159605511</v>
      </c>
      <c r="H54" s="491">
        <f t="shared" si="17"/>
        <v>2789.6277159605511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7859.7917780839134</v>
      </c>
      <c r="E55" s="522">
        <f>IF(+I14&lt;F54,I14,D55)</f>
        <v>1851.1904761904761</v>
      </c>
      <c r="F55" s="523">
        <f t="shared" si="18"/>
        <v>6008.6013018934373</v>
      </c>
      <c r="G55" s="524">
        <f t="shared" si="16"/>
        <v>2591.8873002491464</v>
      </c>
      <c r="H55" s="491">
        <f t="shared" si="17"/>
        <v>2591.8873002491464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6008.6013018934373</v>
      </c>
      <c r="E56" s="522">
        <f>IF(+I14&lt;F55,I14,D56)</f>
        <v>1851.1904761904761</v>
      </c>
      <c r="F56" s="523">
        <f t="shared" si="18"/>
        <v>4157.4108257029611</v>
      </c>
      <c r="G56" s="524">
        <f t="shared" si="16"/>
        <v>2394.1468845377422</v>
      </c>
      <c r="H56" s="491">
        <f t="shared" si="17"/>
        <v>2394.1468845377422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4157.4108257029611</v>
      </c>
      <c r="E57" s="522">
        <f>IF(+I14&lt;F56,I14,D57)</f>
        <v>1851.1904761904761</v>
      </c>
      <c r="F57" s="523">
        <f t="shared" si="18"/>
        <v>2306.220349512485</v>
      </c>
      <c r="G57" s="524">
        <f t="shared" si="16"/>
        <v>2196.4064688263375</v>
      </c>
      <c r="H57" s="491">
        <f t="shared" si="17"/>
        <v>2196.4064688263375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2306.220349512485</v>
      </c>
      <c r="E58" s="522">
        <f>IF(+I14&lt;F57,I14,D58)</f>
        <v>1851.1904761904761</v>
      </c>
      <c r="F58" s="523">
        <f t="shared" si="18"/>
        <v>455.02987332200883</v>
      </c>
      <c r="G58" s="524">
        <f t="shared" si="16"/>
        <v>1998.666053114933</v>
      </c>
      <c r="H58" s="491">
        <f t="shared" si="17"/>
        <v>1998.666053114933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455.02987332200883</v>
      </c>
      <c r="E59" s="522">
        <f>IF(+I14&lt;F58,I14,D59)</f>
        <v>455.02987332200883</v>
      </c>
      <c r="F59" s="523">
        <f t="shared" si="18"/>
        <v>0</v>
      </c>
      <c r="G59" s="524">
        <f t="shared" si="16"/>
        <v>479.33255785638613</v>
      </c>
      <c r="H59" s="491">
        <f t="shared" si="17"/>
        <v>479.33255785638613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77749.999999999971</v>
      </c>
      <c r="F73" s="375"/>
      <c r="G73" s="375">
        <f>SUM(G17:G72)</f>
        <v>263167.38612055947</v>
      </c>
      <c r="H73" s="375">
        <f>SUM(H17:H72)</f>
        <v>263167.38612055947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7688.3465352590638</v>
      </c>
      <c r="N87" s="546">
        <f>IF(J92&lt;D11,0,VLOOKUP(J92,C17:O72,11))</f>
        <v>7688.3465352590638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8194.7560624520156</v>
      </c>
      <c r="N88" s="550">
        <f>IF(J92&lt;D11,0,VLOOKUP(J92,C99:P154,7))</f>
        <v>8194.7560624520156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506.40952719295183</v>
      </c>
      <c r="N89" s="555">
        <f>+N88-N87</f>
        <v>506.40952719295183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77750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1896.3414634146341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23">+I99-H99</f>
        <v>0</v>
      </c>
      <c r="K99" s="514"/>
      <c r="L99" s="512">
        <f t="shared" ref="L99:L104" si="24">H99</f>
        <v>5610</v>
      </c>
      <c r="M99" s="597">
        <f t="shared" ref="M99:M130" si="25">IF(L99&lt;&gt;0,+H99-L99,0)</f>
        <v>0</v>
      </c>
      <c r="N99" s="512">
        <f t="shared" ref="N99:N104" si="26">I99</f>
        <v>5610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23"/>
        <v>0</v>
      </c>
      <c r="K100" s="514"/>
      <c r="L100" s="518">
        <f t="shared" si="24"/>
        <v>14411.158990782849</v>
      </c>
      <c r="M100" s="519">
        <f t="shared" si="25"/>
        <v>0</v>
      </c>
      <c r="N100" s="518">
        <f t="shared" si="26"/>
        <v>14411.158990782849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23"/>
        <v>0</v>
      </c>
      <c r="K101" s="514"/>
      <c r="L101" s="518">
        <f t="shared" si="24"/>
        <v>12969.387615340562</v>
      </c>
      <c r="M101" s="519">
        <f t="shared" si="25"/>
        <v>0</v>
      </c>
      <c r="N101" s="518">
        <f t="shared" si="26"/>
        <v>12969.387615340562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23"/>
        <v>0</v>
      </c>
      <c r="K102" s="514"/>
      <c r="L102" s="518">
        <f t="shared" si="24"/>
        <v>12458.468627153823</v>
      </c>
      <c r="M102" s="519">
        <f t="shared" si="25"/>
        <v>0</v>
      </c>
      <c r="N102" s="518">
        <f t="shared" si="26"/>
        <v>12458.468627153823</v>
      </c>
      <c r="O102" s="514">
        <f t="shared" si="27"/>
        <v>0</v>
      </c>
      <c r="P102" s="514">
        <f t="shared" si="28"/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24"/>
        <v>11352.954336851966</v>
      </c>
      <c r="M103" s="519">
        <f t="shared" ref="M103:M108" si="30">IF(L103&lt;&gt;0,+H103-L103,0)</f>
        <v>0</v>
      </c>
      <c r="N103" s="518">
        <f t="shared" si="26"/>
        <v>11352.954336851966</v>
      </c>
      <c r="O103" s="514">
        <f t="shared" ref="O103:O108" si="31">IF(N103&lt;&gt;0,+I103-N103,0)</f>
        <v>0</v>
      </c>
      <c r="P103" s="514">
        <f t="shared" ref="P103:P108" si="32"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24"/>
        <v>11145.703511546504</v>
      </c>
      <c r="M104" s="519">
        <f t="shared" si="30"/>
        <v>0</v>
      </c>
      <c r="N104" s="518">
        <f t="shared" si="26"/>
        <v>11145.703511546504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23"/>
        <v>0</v>
      </c>
      <c r="K105" s="514"/>
      <c r="L105" s="518">
        <f t="shared" ref="L105:L110" si="33">H105</f>
        <v>10617.681866649142</v>
      </c>
      <c r="M105" s="519">
        <f t="shared" si="30"/>
        <v>0</v>
      </c>
      <c r="N105" s="518">
        <f t="shared" ref="N105:N110" si="34">I105</f>
        <v>10617.681866649142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23"/>
        <v>0</v>
      </c>
      <c r="K106" s="514"/>
      <c r="L106" s="518">
        <f t="shared" si="33"/>
        <v>10021.757616625862</v>
      </c>
      <c r="M106" s="519">
        <f t="shared" si="30"/>
        <v>0</v>
      </c>
      <c r="N106" s="518">
        <f t="shared" si="34"/>
        <v>10021.757616625862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23"/>
        <v>0</v>
      </c>
      <c r="K107" s="514"/>
      <c r="L107" s="518">
        <f t="shared" si="33"/>
        <v>9488.0975445916993</v>
      </c>
      <c r="M107" s="519">
        <f t="shared" si="30"/>
        <v>0</v>
      </c>
      <c r="N107" s="518">
        <f t="shared" si="34"/>
        <v>9488.0975445916993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23"/>
        <v>0</v>
      </c>
      <c r="K108" s="514"/>
      <c r="L108" s="518">
        <f t="shared" si="33"/>
        <v>8295.0535610460302</v>
      </c>
      <c r="M108" s="519">
        <f t="shared" si="30"/>
        <v>0</v>
      </c>
      <c r="N108" s="518">
        <f t="shared" si="34"/>
        <v>8295.0535610460302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60093.185668368336</v>
      </c>
      <c r="E109" s="516">
        <v>1808.1395348837209</v>
      </c>
      <c r="F109" s="515">
        <v>58285.046133484619</v>
      </c>
      <c r="G109" s="515">
        <v>59189.115900926481</v>
      </c>
      <c r="H109" s="516">
        <v>8143.7748502603245</v>
      </c>
      <c r="I109" s="510">
        <v>8143.7748502603245</v>
      </c>
      <c r="J109" s="514">
        <f t="shared" si="23"/>
        <v>0</v>
      </c>
      <c r="K109" s="514"/>
      <c r="L109" s="518">
        <f t="shared" si="33"/>
        <v>8143.7748502603245</v>
      </c>
      <c r="M109" s="519">
        <f t="shared" ref="M109" si="35">IF(L109&lt;&gt;0,+H109-L109,0)</f>
        <v>0</v>
      </c>
      <c r="N109" s="518">
        <f t="shared" si="34"/>
        <v>8143.7748502603245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58285.046133484619</v>
      </c>
      <c r="E110" s="516">
        <v>1851.1904761904761</v>
      </c>
      <c r="F110" s="515">
        <v>56433.855657294145</v>
      </c>
      <c r="G110" s="515">
        <v>57359.450895389382</v>
      </c>
      <c r="H110" s="516">
        <v>8021.5664391453738</v>
      </c>
      <c r="I110" s="510">
        <v>8021.5664391453738</v>
      </c>
      <c r="J110" s="514">
        <f t="shared" si="23"/>
        <v>0</v>
      </c>
      <c r="K110" s="514"/>
      <c r="L110" s="518">
        <f t="shared" si="33"/>
        <v>8021.5664391453738</v>
      </c>
      <c r="M110" s="519">
        <f t="shared" ref="M110" si="36">IF(L110&lt;&gt;0,+H110-L110,0)</f>
        <v>0</v>
      </c>
      <c r="N110" s="518">
        <f t="shared" si="34"/>
        <v>8021.5664391453738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56433.855657294145</v>
      </c>
      <c r="E111" s="522">
        <f>IF(+J96&lt;F110,J96,D111)</f>
        <v>1896.3414634146341</v>
      </c>
      <c r="F111" s="523">
        <f t="shared" ref="F111:F130" si="37">+D111-E111</f>
        <v>54537.514193879513</v>
      </c>
      <c r="G111" s="523">
        <f t="shared" ref="G111:G130" si="38">+(F111+D111)/2</f>
        <v>55485.684925586829</v>
      </c>
      <c r="H111" s="526">
        <f>+J$94*G111+E111</f>
        <v>8194.7560624520156</v>
      </c>
      <c r="I111" s="577">
        <f>+J$95*G111+E111</f>
        <v>8194.7560624520156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2022</v>
      </c>
      <c r="D112" s="374">
        <f>IF(F111+SUM(E$99:E111)=D$92,F111,D$92-SUM(E$99:E111))</f>
        <v>54537.514193879513</v>
      </c>
      <c r="E112" s="522">
        <f>IF(+J96&lt;F111,J96,D112)</f>
        <v>1896.3414634146341</v>
      </c>
      <c r="F112" s="523">
        <f t="shared" si="37"/>
        <v>52641.172730464881</v>
      </c>
      <c r="G112" s="523">
        <f t="shared" si="38"/>
        <v>53589.343462172197</v>
      </c>
      <c r="H112" s="526">
        <f>+J$94*G112+E112</f>
        <v>7979.4943282957383</v>
      </c>
      <c r="I112" s="577">
        <f>+J$95*G112+E112</f>
        <v>7979.4943282957383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52641.172730464881</v>
      </c>
      <c r="E113" s="522">
        <f>IF(+J96&lt;F112,J96,D113)</f>
        <v>1896.3414634146341</v>
      </c>
      <c r="F113" s="523">
        <f t="shared" si="37"/>
        <v>50744.831267050249</v>
      </c>
      <c r="G113" s="523">
        <f t="shared" si="38"/>
        <v>51693.001998757565</v>
      </c>
      <c r="H113" s="526">
        <f t="shared" ref="H113:H154" si="39">+J$94*G113+E113</f>
        <v>7764.2325941394611</v>
      </c>
      <c r="I113" s="577">
        <f t="shared" ref="I113:I154" si="40">+J$95*G113+E113</f>
        <v>7764.2325941394611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50744.831267050249</v>
      </c>
      <c r="E114" s="522">
        <f>IF(+J96&lt;F113,J96,D114)</f>
        <v>1896.3414634146341</v>
      </c>
      <c r="F114" s="523">
        <f t="shared" si="37"/>
        <v>48848.489803635617</v>
      </c>
      <c r="G114" s="523">
        <f t="shared" si="38"/>
        <v>49796.660535342933</v>
      </c>
      <c r="H114" s="526">
        <f t="shared" si="39"/>
        <v>7548.9708599831838</v>
      </c>
      <c r="I114" s="577">
        <f t="shared" si="40"/>
        <v>7548.9708599831838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2025</v>
      </c>
      <c r="D115" s="374">
        <f>IF(F114+SUM(E$99:E114)=D$92,F114,D$92-SUM(E$99:E114))</f>
        <v>48848.489803635566</v>
      </c>
      <c r="E115" s="522">
        <f>IF(+J96&lt;F114,J96,D115)</f>
        <v>1896.3414634146341</v>
      </c>
      <c r="F115" s="523">
        <f t="shared" si="37"/>
        <v>46952.148340220934</v>
      </c>
      <c r="G115" s="523">
        <f t="shared" si="38"/>
        <v>47900.31907192825</v>
      </c>
      <c r="H115" s="526">
        <f t="shared" si="39"/>
        <v>7333.7091258269011</v>
      </c>
      <c r="I115" s="577">
        <f t="shared" si="40"/>
        <v>7333.7091258269011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46952.148340220934</v>
      </c>
      <c r="E116" s="522">
        <f>IF(+J96&lt;F115,J96,D116)</f>
        <v>1896.3414634146341</v>
      </c>
      <c r="F116" s="523">
        <f t="shared" si="37"/>
        <v>45055.806876806302</v>
      </c>
      <c r="G116" s="523">
        <f t="shared" si="38"/>
        <v>46003.977608513618</v>
      </c>
      <c r="H116" s="526">
        <f t="shared" si="39"/>
        <v>7118.4473916706238</v>
      </c>
      <c r="I116" s="577">
        <f t="shared" si="40"/>
        <v>7118.4473916706238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45055.806876806302</v>
      </c>
      <c r="E117" s="522">
        <f>IF(+J96&lt;F116,J96,D117)</f>
        <v>1896.3414634146341</v>
      </c>
      <c r="F117" s="523">
        <f t="shared" si="37"/>
        <v>43159.46541339167</v>
      </c>
      <c r="G117" s="523">
        <f t="shared" si="38"/>
        <v>44107.636145098986</v>
      </c>
      <c r="H117" s="526">
        <f t="shared" si="39"/>
        <v>6903.1856575143465</v>
      </c>
      <c r="I117" s="577">
        <f t="shared" si="40"/>
        <v>6903.1856575143465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43159.46541339167</v>
      </c>
      <c r="E118" s="522">
        <f>IF(+J96&lt;F117,J96,D118)</f>
        <v>1896.3414634146341</v>
      </c>
      <c r="F118" s="523">
        <f t="shared" si="37"/>
        <v>41263.123949977038</v>
      </c>
      <c r="G118" s="523">
        <f t="shared" si="38"/>
        <v>42211.294681684354</v>
      </c>
      <c r="H118" s="526">
        <f t="shared" si="39"/>
        <v>6687.9239233580693</v>
      </c>
      <c r="I118" s="577">
        <f t="shared" si="40"/>
        <v>6687.9239233580693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41263.123949977038</v>
      </c>
      <c r="E119" s="522">
        <f>IF(+J96&lt;F118,J96,D119)</f>
        <v>1896.3414634146341</v>
      </c>
      <c r="F119" s="523">
        <f t="shared" si="37"/>
        <v>39366.782486562406</v>
      </c>
      <c r="G119" s="523">
        <f t="shared" si="38"/>
        <v>40314.953218269722</v>
      </c>
      <c r="H119" s="526">
        <f t="shared" si="39"/>
        <v>6472.662189201792</v>
      </c>
      <c r="I119" s="577">
        <f t="shared" si="40"/>
        <v>6472.662189201792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39366.782486562406</v>
      </c>
      <c r="E120" s="522">
        <f>IF(+J96&lt;F119,J96,D120)</f>
        <v>1896.3414634146341</v>
      </c>
      <c r="F120" s="523">
        <f t="shared" si="37"/>
        <v>37470.441023147774</v>
      </c>
      <c r="G120" s="523">
        <f t="shared" si="38"/>
        <v>38418.61175485509</v>
      </c>
      <c r="H120" s="526">
        <f t="shared" si="39"/>
        <v>6257.4004550455147</v>
      </c>
      <c r="I120" s="577">
        <f t="shared" si="40"/>
        <v>6257.4004550455147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37470.441023147774</v>
      </c>
      <c r="E121" s="522">
        <f>IF(+J96&lt;F120,J96,D121)</f>
        <v>1896.3414634146341</v>
      </c>
      <c r="F121" s="523">
        <f t="shared" si="37"/>
        <v>35574.099559733142</v>
      </c>
      <c r="G121" s="523">
        <f t="shared" si="38"/>
        <v>36522.270291440458</v>
      </c>
      <c r="H121" s="526">
        <f t="shared" si="39"/>
        <v>6042.1387208892374</v>
      </c>
      <c r="I121" s="577">
        <f t="shared" si="40"/>
        <v>6042.1387208892374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35574.099559733142</v>
      </c>
      <c r="E122" s="522">
        <f>IF(+J96&lt;F121,J96,D122)</f>
        <v>1896.3414634146341</v>
      </c>
      <c r="F122" s="523">
        <f t="shared" si="37"/>
        <v>33677.75809631851</v>
      </c>
      <c r="G122" s="523">
        <f t="shared" si="38"/>
        <v>34625.928828025826</v>
      </c>
      <c r="H122" s="526">
        <f t="shared" si="39"/>
        <v>5826.8769867329602</v>
      </c>
      <c r="I122" s="577">
        <f t="shared" si="40"/>
        <v>5826.8769867329602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33677.75809631851</v>
      </c>
      <c r="E123" s="522">
        <f>IF(+J96&lt;F122,J96,D123)</f>
        <v>1896.3414634146341</v>
      </c>
      <c r="F123" s="523">
        <f t="shared" si="37"/>
        <v>31781.416632903874</v>
      </c>
      <c r="G123" s="523">
        <f t="shared" si="38"/>
        <v>32729.587364611194</v>
      </c>
      <c r="H123" s="526">
        <f t="shared" si="39"/>
        <v>5611.6152525766829</v>
      </c>
      <c r="I123" s="577">
        <f t="shared" si="40"/>
        <v>5611.6152525766829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31781.416632903874</v>
      </c>
      <c r="E124" s="522">
        <f>IF(+J96&lt;F123,J96,D124)</f>
        <v>1896.3414634146341</v>
      </c>
      <c r="F124" s="523">
        <f t="shared" si="37"/>
        <v>29885.075169489239</v>
      </c>
      <c r="G124" s="523">
        <f t="shared" si="38"/>
        <v>30833.245901196555</v>
      </c>
      <c r="H124" s="526">
        <f t="shared" si="39"/>
        <v>5396.3535184204056</v>
      </c>
      <c r="I124" s="577">
        <f t="shared" si="40"/>
        <v>5396.3535184204056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29885.075169489239</v>
      </c>
      <c r="E125" s="522">
        <f>IF(+J96&lt;F124,J96,D125)</f>
        <v>1896.3414634146341</v>
      </c>
      <c r="F125" s="523">
        <f t="shared" si="37"/>
        <v>27988.733706074603</v>
      </c>
      <c r="G125" s="523">
        <f t="shared" si="38"/>
        <v>28936.904437781923</v>
      </c>
      <c r="H125" s="526">
        <f t="shared" si="39"/>
        <v>5181.0917842641284</v>
      </c>
      <c r="I125" s="577">
        <f t="shared" si="40"/>
        <v>5181.0917842641284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27988.733706074603</v>
      </c>
      <c r="E126" s="522">
        <f>IF(+J96&lt;F125,J96,D126)</f>
        <v>1896.3414634146341</v>
      </c>
      <c r="F126" s="523">
        <f t="shared" si="37"/>
        <v>26092.392242659967</v>
      </c>
      <c r="G126" s="523">
        <f t="shared" si="38"/>
        <v>27040.562974367283</v>
      </c>
      <c r="H126" s="526">
        <f t="shared" si="39"/>
        <v>4965.8300501078502</v>
      </c>
      <c r="I126" s="577">
        <f t="shared" si="40"/>
        <v>4965.8300501078502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26092.392242659967</v>
      </c>
      <c r="E127" s="522">
        <f>IF(+J96&lt;F126,J96,D127)</f>
        <v>1896.3414634146341</v>
      </c>
      <c r="F127" s="523">
        <f t="shared" si="37"/>
        <v>24196.050779245332</v>
      </c>
      <c r="G127" s="523">
        <f t="shared" si="38"/>
        <v>25144.221510952651</v>
      </c>
      <c r="H127" s="526">
        <f t="shared" si="39"/>
        <v>4750.5683159515729</v>
      </c>
      <c r="I127" s="577">
        <f t="shared" si="40"/>
        <v>4750.5683159515729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24196.050779245332</v>
      </c>
      <c r="E128" s="522">
        <f>IF(+J96&lt;F127,J96,D128)</f>
        <v>1896.3414634146341</v>
      </c>
      <c r="F128" s="523">
        <f t="shared" si="37"/>
        <v>22299.709315830696</v>
      </c>
      <c r="G128" s="523">
        <f t="shared" si="38"/>
        <v>23247.880047538012</v>
      </c>
      <c r="H128" s="526">
        <f t="shared" si="39"/>
        <v>4535.3065817952947</v>
      </c>
      <c r="I128" s="577">
        <f t="shared" si="40"/>
        <v>4535.3065817952947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22299.709315830696</v>
      </c>
      <c r="E129" s="522">
        <f>IF(+J96&lt;F128,J96,D129)</f>
        <v>1896.3414634146341</v>
      </c>
      <c r="F129" s="523">
        <f t="shared" si="37"/>
        <v>20403.36785241606</v>
      </c>
      <c r="G129" s="523">
        <f t="shared" si="38"/>
        <v>21351.53858412338</v>
      </c>
      <c r="H129" s="526">
        <f t="shared" si="39"/>
        <v>4320.0448476390175</v>
      </c>
      <c r="I129" s="577">
        <f t="shared" si="40"/>
        <v>4320.0448476390175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2040</v>
      </c>
      <c r="D130" s="374">
        <f>IF(F129+SUM(E$99:E129)=D$92,F129,D$92-SUM(E$99:E129))</f>
        <v>20403.36785241606</v>
      </c>
      <c r="E130" s="522">
        <f>IF(+J96&lt;F129,J96,D130)</f>
        <v>1896.3414634146341</v>
      </c>
      <c r="F130" s="523">
        <f t="shared" si="37"/>
        <v>18507.026389001425</v>
      </c>
      <c r="G130" s="523">
        <f t="shared" si="38"/>
        <v>19455.197120708741</v>
      </c>
      <c r="H130" s="526">
        <f t="shared" si="39"/>
        <v>4104.7831134827393</v>
      </c>
      <c r="I130" s="577">
        <f t="shared" si="40"/>
        <v>4104.7831134827393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18507.026389001425</v>
      </c>
      <c r="E131" s="522">
        <f>IF(+J96&lt;F130,J96,D131)</f>
        <v>1896.3414634146341</v>
      </c>
      <c r="F131" s="523">
        <f t="shared" ref="F131:F154" si="41">+D131-E131</f>
        <v>16610.684925586789</v>
      </c>
      <c r="G131" s="523">
        <f t="shared" ref="G131:G154" si="42">+(F131+D131)/2</f>
        <v>17558.855657294109</v>
      </c>
      <c r="H131" s="526">
        <f t="shared" si="39"/>
        <v>3889.521379326462</v>
      </c>
      <c r="I131" s="577">
        <f t="shared" si="40"/>
        <v>3889.521379326462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16610.684925586789</v>
      </c>
      <c r="E132" s="522">
        <f>IF(+J96&lt;F131,J96,D132)</f>
        <v>1896.3414634146341</v>
      </c>
      <c r="F132" s="523">
        <f t="shared" si="41"/>
        <v>14714.343462172155</v>
      </c>
      <c r="G132" s="523">
        <f t="shared" si="42"/>
        <v>15662.514193879473</v>
      </c>
      <c r="H132" s="526">
        <f t="shared" si="39"/>
        <v>3674.2596451701847</v>
      </c>
      <c r="I132" s="577">
        <f t="shared" si="40"/>
        <v>3674.2596451701847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14714.343462172155</v>
      </c>
      <c r="E133" s="522">
        <f>IF(+J96&lt;F132,J96,D133)</f>
        <v>1896.3414634146341</v>
      </c>
      <c r="F133" s="523">
        <f t="shared" si="41"/>
        <v>12818.001998757522</v>
      </c>
      <c r="G133" s="523">
        <f t="shared" si="42"/>
        <v>13766.172730464838</v>
      </c>
      <c r="H133" s="526">
        <f t="shared" si="39"/>
        <v>3458.9979110139066</v>
      </c>
      <c r="I133" s="577">
        <f t="shared" si="40"/>
        <v>3458.9979110139066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12818.001998757522</v>
      </c>
      <c r="E134" s="522">
        <f>IF(+J96&lt;F133,J96,D134)</f>
        <v>1896.3414634146341</v>
      </c>
      <c r="F134" s="523">
        <f t="shared" si="41"/>
        <v>10921.660535342888</v>
      </c>
      <c r="G134" s="523">
        <f t="shared" si="42"/>
        <v>11869.831267050205</v>
      </c>
      <c r="H134" s="526">
        <f t="shared" si="39"/>
        <v>3243.7361768576293</v>
      </c>
      <c r="I134" s="577">
        <f t="shared" si="40"/>
        <v>3243.7361768576293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10921.660535342888</v>
      </c>
      <c r="E135" s="522">
        <f>IF(+J96&lt;F134,J96,D135)</f>
        <v>1896.3414634146341</v>
      </c>
      <c r="F135" s="523">
        <f t="shared" si="41"/>
        <v>9025.3190719282538</v>
      </c>
      <c r="G135" s="523">
        <f t="shared" si="42"/>
        <v>9973.4898036355698</v>
      </c>
      <c r="H135" s="526">
        <f t="shared" si="39"/>
        <v>3028.474442701352</v>
      </c>
      <c r="I135" s="577">
        <f t="shared" si="40"/>
        <v>3028.474442701352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9"/>
        <v/>
      </c>
      <c r="C136" s="507">
        <f>IF(D93="","-",+C135+1)</f>
        <v>2046</v>
      </c>
      <c r="D136" s="374">
        <f>IF(F135+SUM(E$99:E135)=D$92,F135,D$92-SUM(E$99:E135))</f>
        <v>9025.3190719282538</v>
      </c>
      <c r="E136" s="522">
        <f>IF(+J96&lt;F135,J96,D136)</f>
        <v>1896.3414634146341</v>
      </c>
      <c r="F136" s="523">
        <f t="shared" si="41"/>
        <v>7128.97760851362</v>
      </c>
      <c r="G136" s="523">
        <f t="shared" si="42"/>
        <v>8077.1483402209369</v>
      </c>
      <c r="H136" s="526">
        <f t="shared" si="39"/>
        <v>2813.2127085450747</v>
      </c>
      <c r="I136" s="577">
        <f t="shared" si="40"/>
        <v>2813.2127085450747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9"/>
        <v/>
      </c>
      <c r="C137" s="507">
        <f>IF(D93="","-",+C136+1)</f>
        <v>2047</v>
      </c>
      <c r="D137" s="374">
        <f>IF(F136+SUM(E$99:E136)=D$92,F136,D$92-SUM(E$99:E136))</f>
        <v>7128.97760851362</v>
      </c>
      <c r="E137" s="522">
        <f>IF(+J96&lt;F136,J96,D137)</f>
        <v>1896.3414634146341</v>
      </c>
      <c r="F137" s="523">
        <f t="shared" si="41"/>
        <v>5232.6361450989862</v>
      </c>
      <c r="G137" s="523">
        <f t="shared" si="42"/>
        <v>6180.8068768063031</v>
      </c>
      <c r="H137" s="526">
        <f t="shared" si="39"/>
        <v>2597.950974388797</v>
      </c>
      <c r="I137" s="577">
        <f t="shared" si="40"/>
        <v>2597.950974388797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5232.6361450989862</v>
      </c>
      <c r="E138" s="522">
        <f>IF(+J96&lt;F137,J96,D138)</f>
        <v>1896.3414634146341</v>
      </c>
      <c r="F138" s="523">
        <f t="shared" si="41"/>
        <v>3336.2946816843523</v>
      </c>
      <c r="G138" s="523">
        <f t="shared" si="42"/>
        <v>4284.4654133916692</v>
      </c>
      <c r="H138" s="526">
        <f t="shared" si="39"/>
        <v>2382.6892402325198</v>
      </c>
      <c r="I138" s="577">
        <f t="shared" si="40"/>
        <v>2382.6892402325198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3336.2946816843523</v>
      </c>
      <c r="E139" s="522">
        <f>IF(+J96&lt;F138,J96,D139)</f>
        <v>1896.3414634146341</v>
      </c>
      <c r="F139" s="523">
        <f t="shared" si="41"/>
        <v>1439.9532182697183</v>
      </c>
      <c r="G139" s="523">
        <f t="shared" si="42"/>
        <v>2388.1239499770354</v>
      </c>
      <c r="H139" s="526">
        <f t="shared" si="39"/>
        <v>2167.427506076242</v>
      </c>
      <c r="I139" s="577">
        <f t="shared" si="40"/>
        <v>2167.427506076242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582" t="str">
        <f t="shared" si="29"/>
        <v/>
      </c>
      <c r="C140" s="507">
        <f>IF(D93="","-",+C139+1)</f>
        <v>2050</v>
      </c>
      <c r="D140" s="374">
        <f>IF(F139+SUM(E$99:E139)=D$92,F139,D$92-SUM(E$99:E139))</f>
        <v>1439.9532182697183</v>
      </c>
      <c r="E140" s="522">
        <f>IF(+J96&lt;F139,J96,D140)</f>
        <v>1439.9532182697183</v>
      </c>
      <c r="F140" s="523">
        <f t="shared" si="41"/>
        <v>0</v>
      </c>
      <c r="G140" s="523">
        <f t="shared" si="42"/>
        <v>719.97660913485913</v>
      </c>
      <c r="H140" s="526">
        <f t="shared" si="39"/>
        <v>1521.680806061453</v>
      </c>
      <c r="I140" s="577">
        <f t="shared" si="40"/>
        <v>1521.680806061453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1"/>
        <v>0</v>
      </c>
      <c r="G141" s="523">
        <f t="shared" si="42"/>
        <v>0</v>
      </c>
      <c r="H141" s="526">
        <f t="shared" si="39"/>
        <v>0</v>
      </c>
      <c r="I141" s="577">
        <f t="shared" si="40"/>
        <v>0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77749.999999999956</v>
      </c>
      <c r="F155" s="375"/>
      <c r="G155" s="375"/>
      <c r="H155" s="375">
        <f>SUM(H99:H154)</f>
        <v>274308.94750971528</v>
      </c>
      <c r="I155" s="375">
        <f>SUM(I99:I154)</f>
        <v>274308.94750971528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view="pageBreakPreview" zoomScale="89" zoomScaleNormal="100" zoomScaleSheetLayoutView="89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20.28515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936760.6470922255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936760.6470922255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229897.54761904763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 t="shared" ref="K25:K30" si="10">G25</f>
        <v>1231941.898152455</v>
      </c>
      <c r="L25" s="519">
        <f t="shared" si="7"/>
        <v>0</v>
      </c>
      <c r="M25" s="518">
        <f t="shared" ref="M25:M30" si="11"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 t="shared" si="10"/>
        <v>1165021.6585770869</v>
      </c>
      <c r="L26" s="519">
        <f t="shared" si="7"/>
        <v>0</v>
      </c>
      <c r="M26" s="518">
        <f t="shared" si="11"/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515">
        <v>7478743.3640034562</v>
      </c>
      <c r="E27" s="516">
        <v>235504.80487804877</v>
      </c>
      <c r="F27" s="515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 t="shared" si="10"/>
        <v>1171043.3183571417</v>
      </c>
      <c r="L27" s="519">
        <f t="shared" si="7"/>
        <v>0</v>
      </c>
      <c r="M27" s="518">
        <f t="shared" si="11"/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515">
        <v>7243238.5591254076</v>
      </c>
      <c r="E28" s="516">
        <v>224551.09302325582</v>
      </c>
      <c r="F28" s="515">
        <v>7018687.4661021521</v>
      </c>
      <c r="G28" s="516">
        <v>934478.91102478898</v>
      </c>
      <c r="H28" s="510">
        <v>934478.91102478898</v>
      </c>
      <c r="I28" s="511">
        <f t="shared" si="0"/>
        <v>0</v>
      </c>
      <c r="J28" s="511"/>
      <c r="K28" s="518">
        <f t="shared" si="10"/>
        <v>934478.91102478898</v>
      </c>
      <c r="L28" s="519">
        <f t="shared" ref="L28" si="12">IF(K28&lt;&gt;0,+G28-K28,0)</f>
        <v>0</v>
      </c>
      <c r="M28" s="518">
        <f t="shared" si="11"/>
        <v>934478.91102478898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2020</v>
      </c>
      <c r="D29" s="515">
        <v>7007733.754247359</v>
      </c>
      <c r="E29" s="516">
        <v>235504.80487804877</v>
      </c>
      <c r="F29" s="515">
        <v>6772228.9493693104</v>
      </c>
      <c r="G29" s="516">
        <v>1111180.7764186396</v>
      </c>
      <c r="H29" s="510">
        <v>1111180.7764186396</v>
      </c>
      <c r="I29" s="511">
        <f t="shared" si="0"/>
        <v>0</v>
      </c>
      <c r="J29" s="511"/>
      <c r="K29" s="518">
        <f t="shared" si="10"/>
        <v>1111180.7764186396</v>
      </c>
      <c r="L29" s="519">
        <f t="shared" ref="L29" si="13">IF(K29&lt;&gt;0,+G29-K29,0)</f>
        <v>0</v>
      </c>
      <c r="M29" s="518">
        <f t="shared" si="11"/>
        <v>1111180.7764186396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515">
        <v>6783182.6612241045</v>
      </c>
      <c r="E30" s="516">
        <v>229897.54761904763</v>
      </c>
      <c r="F30" s="515">
        <v>6553285.1136050569</v>
      </c>
      <c r="G30" s="516">
        <v>936760.6470922255</v>
      </c>
      <c r="H30" s="510">
        <v>936760.6470922255</v>
      </c>
      <c r="I30" s="511">
        <f t="shared" si="0"/>
        <v>0</v>
      </c>
      <c r="J30" s="511"/>
      <c r="K30" s="518">
        <f t="shared" si="10"/>
        <v>936760.6470922255</v>
      </c>
      <c r="L30" s="519">
        <f t="shared" ref="L30" si="14">IF(K30&lt;&gt;0,+G30-K30,0)</f>
        <v>0</v>
      </c>
      <c r="M30" s="518">
        <f t="shared" si="11"/>
        <v>936760.6470922255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6553285.1136050569</v>
      </c>
      <c r="E31" s="522">
        <f>IF(+I14&lt;F30,I14,D31)</f>
        <v>229897.54761904763</v>
      </c>
      <c r="F31" s="523">
        <f t="shared" ref="F31:F48" si="15">+D31-E31</f>
        <v>6323387.5659860093</v>
      </c>
      <c r="G31" s="524">
        <f t="shared" ref="G31:G72" si="16">+I$12*((D31+F31)/2)+E31</f>
        <v>917627.58982460992</v>
      </c>
      <c r="H31" s="491">
        <f t="shared" ref="H31:H72" si="17">+I$13*((D31+F31)/2)+E31</f>
        <v>917627.58982460992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6323387.5659860093</v>
      </c>
      <c r="E32" s="522">
        <f>IF(+I14&lt;F31,I14,D32)</f>
        <v>229897.54761904763</v>
      </c>
      <c r="F32" s="523">
        <f t="shared" si="15"/>
        <v>6093490.0183669617</v>
      </c>
      <c r="G32" s="524">
        <f t="shared" si="16"/>
        <v>893070.39961543493</v>
      </c>
      <c r="H32" s="491">
        <f t="shared" si="17"/>
        <v>893070.39961543493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6093490.0183669617</v>
      </c>
      <c r="E33" s="522">
        <f>IF(+I14&lt;F32,I14,D33)</f>
        <v>229897.54761904763</v>
      </c>
      <c r="F33" s="523">
        <f t="shared" si="15"/>
        <v>5863592.4707479142</v>
      </c>
      <c r="G33" s="524">
        <f t="shared" si="16"/>
        <v>868513.20940625994</v>
      </c>
      <c r="H33" s="491">
        <f t="shared" si="17"/>
        <v>868513.20940625994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5863592.4707479142</v>
      </c>
      <c r="E34" s="522">
        <f>IF(+I14&lt;F33,I14,D34)</f>
        <v>229897.54761904763</v>
      </c>
      <c r="F34" s="523">
        <f t="shared" si="15"/>
        <v>5633694.9231288666</v>
      </c>
      <c r="G34" s="524">
        <f t="shared" si="16"/>
        <v>843956.01919708471</v>
      </c>
      <c r="H34" s="491">
        <f t="shared" si="17"/>
        <v>843956.01919708471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5633694.9231288666</v>
      </c>
      <c r="E35" s="522">
        <f>IF(+I14&lt;F34,I14,D35)</f>
        <v>229897.54761904763</v>
      </c>
      <c r="F35" s="523">
        <f t="shared" si="15"/>
        <v>5403797.375509819</v>
      </c>
      <c r="G35" s="524">
        <f t="shared" si="16"/>
        <v>819398.82898790971</v>
      </c>
      <c r="H35" s="491">
        <f t="shared" si="17"/>
        <v>819398.82898790971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5403797.375509819</v>
      </c>
      <c r="E36" s="522">
        <f>IF(+I14&lt;F35,I14,D36)</f>
        <v>229897.54761904763</v>
      </c>
      <c r="F36" s="523">
        <f t="shared" si="15"/>
        <v>5173899.8278907714</v>
      </c>
      <c r="G36" s="524">
        <f t="shared" si="16"/>
        <v>794841.63877873449</v>
      </c>
      <c r="H36" s="491">
        <f t="shared" si="17"/>
        <v>794841.63877873449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5173899.8278907714</v>
      </c>
      <c r="E37" s="522">
        <f>IF(+I14&lt;F36,I14,D37)</f>
        <v>229897.54761904763</v>
      </c>
      <c r="F37" s="523">
        <f t="shared" si="15"/>
        <v>4944002.2802717239</v>
      </c>
      <c r="G37" s="524">
        <f t="shared" si="16"/>
        <v>770284.44856955973</v>
      </c>
      <c r="H37" s="491">
        <f t="shared" si="17"/>
        <v>770284.44856955973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4944002.2802717239</v>
      </c>
      <c r="E38" s="522">
        <f>IF(+I14&lt;F37,I14,D38)</f>
        <v>229897.54761904763</v>
      </c>
      <c r="F38" s="523">
        <f t="shared" si="15"/>
        <v>4714104.7326526763</v>
      </c>
      <c r="G38" s="524">
        <f t="shared" si="16"/>
        <v>745727.2583603845</v>
      </c>
      <c r="H38" s="491">
        <f t="shared" si="17"/>
        <v>745727.2583603845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4714104.7326526763</v>
      </c>
      <c r="E39" s="522">
        <f>IF(+I14&lt;F38,I14,D39)</f>
        <v>229897.54761904763</v>
      </c>
      <c r="F39" s="523">
        <f t="shared" si="15"/>
        <v>4484207.1850336287</v>
      </c>
      <c r="G39" s="524">
        <f t="shared" si="16"/>
        <v>721170.0681512095</v>
      </c>
      <c r="H39" s="491">
        <f t="shared" si="17"/>
        <v>721170.0681512095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4484207.1850336287</v>
      </c>
      <c r="E40" s="522">
        <f>IF(+I14&lt;F39,I14,D40)</f>
        <v>229897.54761904763</v>
      </c>
      <c r="F40" s="523">
        <f t="shared" si="15"/>
        <v>4254309.6374145811</v>
      </c>
      <c r="G40" s="524">
        <f t="shared" si="16"/>
        <v>696612.87794203428</v>
      </c>
      <c r="H40" s="491">
        <f t="shared" si="17"/>
        <v>696612.87794203428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4254309.6374145811</v>
      </c>
      <c r="E41" s="522">
        <f>IF(+I14&lt;F40,I14,D41)</f>
        <v>229897.54761904763</v>
      </c>
      <c r="F41" s="523">
        <f t="shared" si="15"/>
        <v>4024412.0897955336</v>
      </c>
      <c r="G41" s="524">
        <f t="shared" si="16"/>
        <v>672055.68773285928</v>
      </c>
      <c r="H41" s="491">
        <f t="shared" si="17"/>
        <v>672055.68773285928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4024412.0897955336</v>
      </c>
      <c r="E42" s="522">
        <f>IF(+I14&lt;F41,I14,D42)</f>
        <v>229897.54761904763</v>
      </c>
      <c r="F42" s="523">
        <f t="shared" si="15"/>
        <v>3794514.542176486</v>
      </c>
      <c r="G42" s="524">
        <f t="shared" si="16"/>
        <v>647498.49752368429</v>
      </c>
      <c r="H42" s="491">
        <f t="shared" si="17"/>
        <v>647498.49752368429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3794514.542176486</v>
      </c>
      <c r="E43" s="522">
        <f>IF(+I14&lt;F42,I14,D43)</f>
        <v>229897.54761904763</v>
      </c>
      <c r="F43" s="523">
        <f t="shared" si="15"/>
        <v>3564616.9945574384</v>
      </c>
      <c r="G43" s="524">
        <f t="shared" si="16"/>
        <v>622941.30731450929</v>
      </c>
      <c r="H43" s="491">
        <f t="shared" si="17"/>
        <v>622941.30731450929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3564616.9945574384</v>
      </c>
      <c r="E44" s="522">
        <f>IF(+I14&lt;F43,I14,D44)</f>
        <v>229897.54761904763</v>
      </c>
      <c r="F44" s="523">
        <f t="shared" si="15"/>
        <v>3334719.4469383908</v>
      </c>
      <c r="G44" s="524">
        <f t="shared" si="16"/>
        <v>598384.11710533407</v>
      </c>
      <c r="H44" s="491">
        <f t="shared" si="17"/>
        <v>598384.11710533407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3334719.4469383908</v>
      </c>
      <c r="E45" s="522">
        <f>IF(+I14&lt;F44,I14,D45)</f>
        <v>229897.54761904763</v>
      </c>
      <c r="F45" s="523">
        <f t="shared" si="15"/>
        <v>3104821.8993193433</v>
      </c>
      <c r="G45" s="524">
        <f t="shared" si="16"/>
        <v>573826.92689615907</v>
      </c>
      <c r="H45" s="491">
        <f t="shared" si="17"/>
        <v>573826.92689615907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3104821.8993193433</v>
      </c>
      <c r="E46" s="522">
        <f>IF(+I14&lt;F45,I14,D46)</f>
        <v>229897.54761904763</v>
      </c>
      <c r="F46" s="523">
        <f t="shared" si="15"/>
        <v>2874924.3517002957</v>
      </c>
      <c r="G46" s="524">
        <f t="shared" si="16"/>
        <v>549269.73668698408</v>
      </c>
      <c r="H46" s="491">
        <f t="shared" si="17"/>
        <v>549269.73668698408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2874924.3517002957</v>
      </c>
      <c r="E47" s="522">
        <f>IF(+I14&lt;F46,I14,D47)</f>
        <v>229897.54761904763</v>
      </c>
      <c r="F47" s="523">
        <f t="shared" si="15"/>
        <v>2645026.8040812481</v>
      </c>
      <c r="G47" s="524">
        <f t="shared" si="16"/>
        <v>524712.54647780897</v>
      </c>
      <c r="H47" s="491">
        <f t="shared" si="17"/>
        <v>524712.54647780897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2645026.8040812481</v>
      </c>
      <c r="E48" s="522">
        <f>IF(+I14&lt;F47,I14,D48)</f>
        <v>229897.54761904763</v>
      </c>
      <c r="F48" s="523">
        <f t="shared" si="15"/>
        <v>2415129.2564622005</v>
      </c>
      <c r="G48" s="524">
        <f t="shared" si="16"/>
        <v>500155.35626863391</v>
      </c>
      <c r="H48" s="491">
        <f t="shared" si="17"/>
        <v>500155.35626863391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2415129.2564622005</v>
      </c>
      <c r="E49" s="522">
        <f>IF(+I14&lt;F48,I14,D49)</f>
        <v>229897.54761904763</v>
      </c>
      <c r="F49" s="523">
        <f t="shared" ref="F49:F72" si="18">+D49-E49</f>
        <v>2185231.708843153</v>
      </c>
      <c r="G49" s="524">
        <f t="shared" si="16"/>
        <v>475598.16605945886</v>
      </c>
      <c r="H49" s="491">
        <f t="shared" si="17"/>
        <v>475598.16605945886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2185231.708843153</v>
      </c>
      <c r="E50" s="522">
        <f>IF(+I14&lt;F49,I14,D50)</f>
        <v>229897.54761904763</v>
      </c>
      <c r="F50" s="523">
        <f t="shared" si="18"/>
        <v>1955334.1612241054</v>
      </c>
      <c r="G50" s="524">
        <f t="shared" si="16"/>
        <v>451040.97585028375</v>
      </c>
      <c r="H50" s="491">
        <f t="shared" si="17"/>
        <v>451040.97585028375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1955334.1612241054</v>
      </c>
      <c r="E51" s="522">
        <f>IF(+I14&lt;F50,I14,D51)</f>
        <v>229897.54761904763</v>
      </c>
      <c r="F51" s="523">
        <f t="shared" si="18"/>
        <v>1725436.6136050578</v>
      </c>
      <c r="G51" s="524">
        <f t="shared" si="16"/>
        <v>426483.78564110876</v>
      </c>
      <c r="H51" s="491">
        <f t="shared" si="17"/>
        <v>426483.78564110876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1725436.6136050578</v>
      </c>
      <c r="E52" s="522">
        <f>IF(+I14&lt;F51,I14,D52)</f>
        <v>229897.54761904763</v>
      </c>
      <c r="F52" s="523">
        <f t="shared" si="18"/>
        <v>1495539.0659860102</v>
      </c>
      <c r="G52" s="524">
        <f t="shared" si="16"/>
        <v>401926.59543193365</v>
      </c>
      <c r="H52" s="491">
        <f t="shared" si="17"/>
        <v>401926.59543193365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1495539.0659860102</v>
      </c>
      <c r="E53" s="522">
        <f>IF(+I14&lt;F52,I14,D53)</f>
        <v>229897.54761904763</v>
      </c>
      <c r="F53" s="523">
        <f t="shared" si="18"/>
        <v>1265641.5183669627</v>
      </c>
      <c r="G53" s="524">
        <f t="shared" si="16"/>
        <v>377369.40522275865</v>
      </c>
      <c r="H53" s="491">
        <f t="shared" si="17"/>
        <v>377369.40522275865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1265641.5183669627</v>
      </c>
      <c r="E54" s="522">
        <f>IF(+I14&lt;F53,I14,D54)</f>
        <v>229897.54761904763</v>
      </c>
      <c r="F54" s="523">
        <f t="shared" si="18"/>
        <v>1035743.9707479151</v>
      </c>
      <c r="G54" s="524">
        <f t="shared" si="16"/>
        <v>352812.21501358354</v>
      </c>
      <c r="H54" s="491">
        <f t="shared" si="17"/>
        <v>352812.21501358354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1035743.9707479151</v>
      </c>
      <c r="E55" s="522">
        <f>IF(+I14&lt;F54,I14,D55)</f>
        <v>229897.54761904763</v>
      </c>
      <c r="F55" s="523">
        <f t="shared" si="18"/>
        <v>805846.42312886752</v>
      </c>
      <c r="G55" s="524">
        <f t="shared" si="16"/>
        <v>328255.02480440849</v>
      </c>
      <c r="H55" s="491">
        <f t="shared" si="17"/>
        <v>328255.02480440849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805846.42312886752</v>
      </c>
      <c r="E56" s="522">
        <f>IF(+I14&lt;F55,I14,D56)</f>
        <v>229897.54761904763</v>
      </c>
      <c r="F56" s="523">
        <f t="shared" si="18"/>
        <v>575948.87550981995</v>
      </c>
      <c r="G56" s="524">
        <f t="shared" si="16"/>
        <v>303697.83459523343</v>
      </c>
      <c r="H56" s="491">
        <f t="shared" si="17"/>
        <v>303697.83459523343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575948.87550981995</v>
      </c>
      <c r="E57" s="522">
        <f>IF(+I14&lt;F56,I14,D57)</f>
        <v>229897.54761904763</v>
      </c>
      <c r="F57" s="523">
        <f t="shared" si="18"/>
        <v>346051.32789077231</v>
      </c>
      <c r="G57" s="524">
        <f t="shared" si="16"/>
        <v>279140.64438605838</v>
      </c>
      <c r="H57" s="491">
        <f t="shared" si="17"/>
        <v>279140.64438605838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346051.32789077231</v>
      </c>
      <c r="E58" s="522">
        <f>IF(+I14&lt;F57,I14,D58)</f>
        <v>229897.54761904763</v>
      </c>
      <c r="F58" s="523">
        <f t="shared" si="18"/>
        <v>116153.78027172468</v>
      </c>
      <c r="G58" s="524">
        <f t="shared" si="16"/>
        <v>254583.4541768833</v>
      </c>
      <c r="H58" s="491">
        <f t="shared" si="17"/>
        <v>254583.4541768833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116153.78027172468</v>
      </c>
      <c r="E59" s="522">
        <f>IF(+I14&lt;F58,I14,D59)</f>
        <v>116153.78027172468</v>
      </c>
      <c r="F59" s="523">
        <f t="shared" si="18"/>
        <v>0</v>
      </c>
      <c r="G59" s="524">
        <f t="shared" si="16"/>
        <v>122357.43599834875</v>
      </c>
      <c r="H59" s="491">
        <f t="shared" si="17"/>
        <v>122357.43599834875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9655697.0000000037</v>
      </c>
      <c r="F73" s="375"/>
      <c r="G73" s="375">
        <f>SUM(G17:G72)</f>
        <v>34053201.067035303</v>
      </c>
      <c r="H73" s="375">
        <f>SUM(H17:H72)</f>
        <v>34053201.067035303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936760.6470922255</v>
      </c>
      <c r="N87" s="546">
        <f>IF(J92&lt;D11,0,VLOOKUP(J92,C17:O72,11))</f>
        <v>936760.6470922255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1004424.6592380304</v>
      </c>
      <c r="N88" s="550">
        <f>IF(J92&lt;D11,0,VLOOKUP(J92,C99:P154,7))</f>
        <v>1004424.6592380304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67664.01214580494</v>
      </c>
      <c r="N89" s="555">
        <f>+N88-N87</f>
        <v>67664.01214580494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9655697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235504.80487804877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23">+I99-H99</f>
        <v>0</v>
      </c>
      <c r="K99" s="514"/>
      <c r="L99" s="512">
        <v>574103</v>
      </c>
      <c r="M99" s="597">
        <f t="shared" ref="M99:M130" si="24">IF(L99&lt;&gt;0,+H99-L99,0)</f>
        <v>0</v>
      </c>
      <c r="N99" s="512">
        <v>574103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23"/>
        <v>0</v>
      </c>
      <c r="K100" s="514"/>
      <c r="L100" s="518">
        <f t="shared" ref="L100:L105" si="27">H100</f>
        <v>1073311</v>
      </c>
      <c r="M100" s="519">
        <f t="shared" si="24"/>
        <v>0</v>
      </c>
      <c r="N100" s="518">
        <f t="shared" ref="N100:N105" si="28">I100</f>
        <v>1073311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9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23"/>
        <v>0</v>
      </c>
      <c r="K101" s="514"/>
      <c r="L101" s="518">
        <f t="shared" si="27"/>
        <v>1770402.9873066382</v>
      </c>
      <c r="M101" s="519">
        <f t="shared" si="24"/>
        <v>0</v>
      </c>
      <c r="N101" s="518">
        <f t="shared" si="28"/>
        <v>1770402.9873066382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9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23"/>
        <v>0</v>
      </c>
      <c r="K102" s="514"/>
      <c r="L102" s="518">
        <f t="shared" si="27"/>
        <v>1593070.5131617924</v>
      </c>
      <c r="M102" s="519">
        <f t="shared" si="24"/>
        <v>0</v>
      </c>
      <c r="N102" s="518">
        <f t="shared" si="28"/>
        <v>1593070.5131617924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23"/>
        <v>0</v>
      </c>
      <c r="K103" s="514"/>
      <c r="L103" s="518">
        <f t="shared" si="27"/>
        <v>1529997.2189099854</v>
      </c>
      <c r="M103" s="519">
        <f t="shared" si="24"/>
        <v>0</v>
      </c>
      <c r="N103" s="518">
        <f t="shared" si="28"/>
        <v>1529997.2189099854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27"/>
        <v>1394091.6193593477</v>
      </c>
      <c r="M104" s="519">
        <f t="shared" ref="M104:M109" si="30">IF(L104&lt;&gt;0,+H104-L104,0)</f>
        <v>0</v>
      </c>
      <c r="N104" s="518">
        <f t="shared" si="28"/>
        <v>1394091.6193593477</v>
      </c>
      <c r="O104" s="514">
        <f t="shared" ref="O104:O109" si="31">IF(N104&lt;&gt;0,+I104-N104,0)</f>
        <v>0</v>
      </c>
      <c r="P104" s="514">
        <f t="shared" ref="P104:P109" si="32"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27"/>
        <v>1368279.4640981164</v>
      </c>
      <c r="M105" s="519">
        <f t="shared" si="30"/>
        <v>0</v>
      </c>
      <c r="N105" s="518">
        <f t="shared" si="28"/>
        <v>1368279.4640981164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23"/>
        <v>0</v>
      </c>
      <c r="K106" s="514"/>
      <c r="L106" s="518">
        <f t="shared" ref="L106:L111" si="33">H106</f>
        <v>1303190.7976937878</v>
      </c>
      <c r="M106" s="519">
        <f t="shared" si="30"/>
        <v>0</v>
      </c>
      <c r="N106" s="518">
        <f t="shared" ref="N106:N111" si="34">I106</f>
        <v>1303190.7976937878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23"/>
        <v>0</v>
      </c>
      <c r="K107" s="514"/>
      <c r="L107" s="518">
        <f t="shared" si="33"/>
        <v>1229747.055579846</v>
      </c>
      <c r="M107" s="519">
        <f t="shared" si="30"/>
        <v>0</v>
      </c>
      <c r="N107" s="518">
        <f t="shared" si="34"/>
        <v>1229747.055579846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23"/>
        <v>0</v>
      </c>
      <c r="K108" s="514"/>
      <c r="L108" s="518">
        <f t="shared" si="33"/>
        <v>1164112.978438803</v>
      </c>
      <c r="M108" s="519">
        <f t="shared" si="30"/>
        <v>0</v>
      </c>
      <c r="N108" s="518">
        <f t="shared" si="34"/>
        <v>1164112.978438803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23"/>
        <v>0</v>
      </c>
      <c r="K109" s="514"/>
      <c r="L109" s="518">
        <f t="shared" si="33"/>
        <v>1017805.4465726623</v>
      </c>
      <c r="M109" s="519">
        <f t="shared" si="30"/>
        <v>0</v>
      </c>
      <c r="N109" s="518">
        <f t="shared" si="34"/>
        <v>1017805.4465726623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2019</v>
      </c>
      <c r="D110" s="508">
        <v>7345976.2687653601</v>
      </c>
      <c r="E110" s="516">
        <v>224551.09302325582</v>
      </c>
      <c r="F110" s="515">
        <v>7121425.1757421046</v>
      </c>
      <c r="G110" s="515">
        <v>7233700.7222537324</v>
      </c>
      <c r="H110" s="516">
        <v>998850.37185500155</v>
      </c>
      <c r="I110" s="510">
        <v>998850.37185500155</v>
      </c>
      <c r="J110" s="514">
        <f t="shared" si="23"/>
        <v>0</v>
      </c>
      <c r="K110" s="514"/>
      <c r="L110" s="518">
        <f t="shared" si="33"/>
        <v>998850.37185500155</v>
      </c>
      <c r="M110" s="519">
        <f t="shared" ref="M110" si="35">IF(L110&lt;&gt;0,+H110-L110,0)</f>
        <v>0</v>
      </c>
      <c r="N110" s="518">
        <f t="shared" si="34"/>
        <v>998850.37185500155</v>
      </c>
      <c r="O110" s="514">
        <f t="shared" si="25"/>
        <v>0</v>
      </c>
      <c r="P110" s="514">
        <f t="shared" si="26"/>
        <v>0</v>
      </c>
      <c r="Q110" s="269"/>
    </row>
    <row r="111" spans="1:17">
      <c r="B111" s="195" t="str">
        <f t="shared" si="29"/>
        <v/>
      </c>
      <c r="C111" s="507">
        <f>IF(D93="","-",+C110+1)</f>
        <v>2020</v>
      </c>
      <c r="D111" s="508">
        <v>7121425.1757421046</v>
      </c>
      <c r="E111" s="516">
        <v>229897.54761904763</v>
      </c>
      <c r="F111" s="515">
        <v>6891527.6281230571</v>
      </c>
      <c r="G111" s="515">
        <v>7006476.4019325804</v>
      </c>
      <c r="H111" s="516">
        <v>983611.06650091335</v>
      </c>
      <c r="I111" s="510">
        <v>983611.06650091335</v>
      </c>
      <c r="J111" s="514">
        <f t="shared" si="23"/>
        <v>0</v>
      </c>
      <c r="K111" s="514"/>
      <c r="L111" s="518">
        <f t="shared" si="33"/>
        <v>983611.06650091335</v>
      </c>
      <c r="M111" s="519">
        <f t="shared" ref="M111" si="36">IF(L111&lt;&gt;0,+H111-L111,0)</f>
        <v>0</v>
      </c>
      <c r="N111" s="518">
        <f t="shared" si="34"/>
        <v>983611.06650091335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2021</v>
      </c>
      <c r="D112" s="374">
        <f>IF(F111+SUM(E$99:E111)=D$92,F111,D$92-SUM(E$99:E111))</f>
        <v>6891527.6281230571</v>
      </c>
      <c r="E112" s="522">
        <f>IF(+J96&lt;F111,J96,D112)</f>
        <v>235504.80487804877</v>
      </c>
      <c r="F112" s="523">
        <f t="shared" ref="F112:F130" si="37">+D112-E112</f>
        <v>6656022.8232450085</v>
      </c>
      <c r="G112" s="523">
        <f t="shared" ref="G112:G130" si="38">+(F112+D112)/2</f>
        <v>6773775.2256840328</v>
      </c>
      <c r="H112" s="526">
        <f>+J$94*G112+E112</f>
        <v>1004424.6592380304</v>
      </c>
      <c r="I112" s="577">
        <f>+J$95*G112+E112</f>
        <v>1004424.6592380304</v>
      </c>
      <c r="J112" s="514">
        <f t="shared" si="23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2022</v>
      </c>
      <c r="D113" s="374">
        <f>IF(F112+SUM(E$99:E112)=D$92,F112,D$92-SUM(E$99:E112))</f>
        <v>6656022.8232450085</v>
      </c>
      <c r="E113" s="522">
        <f>IF(+J96&lt;F112,J96,D113)</f>
        <v>235504.80487804877</v>
      </c>
      <c r="F113" s="523">
        <f t="shared" si="37"/>
        <v>6420518.0183669599</v>
      </c>
      <c r="G113" s="523">
        <f t="shared" si="38"/>
        <v>6538270.4208059842</v>
      </c>
      <c r="H113" s="526">
        <f t="shared" ref="H113:H154" si="39">+J$94*G113+E113</f>
        <v>977691.5135054572</v>
      </c>
      <c r="I113" s="577">
        <f t="shared" ref="I113:I154" si="40">+J$95*G113+E113</f>
        <v>977691.5135054572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2023</v>
      </c>
      <c r="D114" s="374">
        <f>IF(F113+SUM(E$99:E113)=D$92,F113,D$92-SUM(E$99:E113))</f>
        <v>6420518.0183669599</v>
      </c>
      <c r="E114" s="522">
        <f>IF(+J96&lt;F113,J96,D114)</f>
        <v>235504.80487804877</v>
      </c>
      <c r="F114" s="523">
        <f t="shared" si="37"/>
        <v>6185013.2134889113</v>
      </c>
      <c r="G114" s="523">
        <f t="shared" si="38"/>
        <v>6302765.6159279356</v>
      </c>
      <c r="H114" s="526">
        <f t="shared" si="39"/>
        <v>950958.36777288397</v>
      </c>
      <c r="I114" s="577">
        <f t="shared" si="40"/>
        <v>950958.36777288397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2024</v>
      </c>
      <c r="D115" s="374">
        <f>IF(F114+SUM(E$99:E114)=D$92,F114,D$92-SUM(E$99:E114))</f>
        <v>6185013.2134889113</v>
      </c>
      <c r="E115" s="522">
        <f>IF(+J96&lt;F114,J96,D115)</f>
        <v>235504.80487804877</v>
      </c>
      <c r="F115" s="523">
        <f t="shared" si="37"/>
        <v>5949508.4086108627</v>
      </c>
      <c r="G115" s="523">
        <f t="shared" si="38"/>
        <v>6067260.811049887</v>
      </c>
      <c r="H115" s="526">
        <f t="shared" si="39"/>
        <v>924225.22204031073</v>
      </c>
      <c r="I115" s="577">
        <f t="shared" si="40"/>
        <v>924225.22204031073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2025</v>
      </c>
      <c r="D116" s="374">
        <f>IF(F115+SUM(E$99:E115)=D$92,F115,D$92-SUM(E$99:E115))</f>
        <v>5949508.4086108627</v>
      </c>
      <c r="E116" s="522">
        <f>IF(+J96&lt;F115,J96,D116)</f>
        <v>235504.80487804877</v>
      </c>
      <c r="F116" s="523">
        <f t="shared" si="37"/>
        <v>5714003.6037328141</v>
      </c>
      <c r="G116" s="523">
        <f t="shared" si="38"/>
        <v>5831756.0061718384</v>
      </c>
      <c r="H116" s="526">
        <f t="shared" si="39"/>
        <v>897492.07630773773</v>
      </c>
      <c r="I116" s="577">
        <f t="shared" si="40"/>
        <v>897492.07630773773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2026</v>
      </c>
      <c r="D117" s="374">
        <f>IF(F116+SUM(E$99:E116)=D$92,F116,D$92-SUM(E$99:E116))</f>
        <v>5714003.6037328141</v>
      </c>
      <c r="E117" s="522">
        <f>IF(+J96&lt;F116,J96,D117)</f>
        <v>235504.80487804877</v>
      </c>
      <c r="F117" s="523">
        <f t="shared" si="37"/>
        <v>5478498.7988547655</v>
      </c>
      <c r="G117" s="523">
        <f t="shared" si="38"/>
        <v>5596251.2012937898</v>
      </c>
      <c r="H117" s="526">
        <f t="shared" si="39"/>
        <v>870758.9305751645</v>
      </c>
      <c r="I117" s="577">
        <f t="shared" si="40"/>
        <v>870758.9305751645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2027</v>
      </c>
      <c r="D118" s="374">
        <f>IF(F117+SUM(E$99:E117)=D$92,F117,D$92-SUM(E$99:E117))</f>
        <v>5478498.7988547655</v>
      </c>
      <c r="E118" s="522">
        <f>IF(+J96&lt;F117,J96,D118)</f>
        <v>235504.80487804877</v>
      </c>
      <c r="F118" s="523">
        <f t="shared" si="37"/>
        <v>5242993.9939767169</v>
      </c>
      <c r="G118" s="523">
        <f t="shared" si="38"/>
        <v>5360746.3964157412</v>
      </c>
      <c r="H118" s="526">
        <f t="shared" si="39"/>
        <v>844025.78484259127</v>
      </c>
      <c r="I118" s="577">
        <f t="shared" si="40"/>
        <v>844025.78484259127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2028</v>
      </c>
      <c r="D119" s="374">
        <f>IF(F118+SUM(E$99:E118)=D$92,F118,D$92-SUM(E$99:E118))</f>
        <v>5242993.9939767169</v>
      </c>
      <c r="E119" s="522">
        <f>IF(+J96&lt;F118,J96,D119)</f>
        <v>235504.80487804877</v>
      </c>
      <c r="F119" s="523">
        <f t="shared" si="37"/>
        <v>5007489.1890986683</v>
      </c>
      <c r="G119" s="523">
        <f t="shared" si="38"/>
        <v>5125241.5915376926</v>
      </c>
      <c r="H119" s="526">
        <f t="shared" si="39"/>
        <v>817292.63911001803</v>
      </c>
      <c r="I119" s="577">
        <f t="shared" si="40"/>
        <v>817292.63911001803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2029</v>
      </c>
      <c r="D120" s="374">
        <f>IF(F119+SUM(E$99:E119)=D$92,F119,D$92-SUM(E$99:E119))</f>
        <v>5007489.1890986683</v>
      </c>
      <c r="E120" s="522">
        <f>IF(+J96&lt;F119,J96,D120)</f>
        <v>235504.80487804877</v>
      </c>
      <c r="F120" s="523">
        <f t="shared" si="37"/>
        <v>4771984.3842206197</v>
      </c>
      <c r="G120" s="523">
        <f t="shared" si="38"/>
        <v>4889736.786659644</v>
      </c>
      <c r="H120" s="526">
        <f t="shared" si="39"/>
        <v>790559.49337744503</v>
      </c>
      <c r="I120" s="577">
        <f t="shared" si="40"/>
        <v>790559.49337744503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2030</v>
      </c>
      <c r="D121" s="374">
        <f>IF(F120+SUM(E$99:E120)=D$92,F120,D$92-SUM(E$99:E120))</f>
        <v>4771984.3842206197</v>
      </c>
      <c r="E121" s="522">
        <f>IF(+J96&lt;F120,J96,D121)</f>
        <v>235504.80487804877</v>
      </c>
      <c r="F121" s="523">
        <f t="shared" si="37"/>
        <v>4536479.5793425711</v>
      </c>
      <c r="G121" s="523">
        <f t="shared" si="38"/>
        <v>4654231.9817815954</v>
      </c>
      <c r="H121" s="526">
        <f t="shared" si="39"/>
        <v>763826.3476448718</v>
      </c>
      <c r="I121" s="577">
        <f t="shared" si="40"/>
        <v>763826.3476448718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2031</v>
      </c>
      <c r="D122" s="374">
        <f>IF(F121+SUM(E$99:E121)=D$92,F121,D$92-SUM(E$99:E121))</f>
        <v>4536479.5793425711</v>
      </c>
      <c r="E122" s="522">
        <f>IF(+J96&lt;F121,J96,D122)</f>
        <v>235504.80487804877</v>
      </c>
      <c r="F122" s="523">
        <f t="shared" si="37"/>
        <v>4300974.7744645225</v>
      </c>
      <c r="G122" s="523">
        <f t="shared" si="38"/>
        <v>4418727.1769035468</v>
      </c>
      <c r="H122" s="526">
        <f t="shared" si="39"/>
        <v>737093.20191229857</v>
      </c>
      <c r="I122" s="577">
        <f t="shared" si="40"/>
        <v>737093.20191229857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2032</v>
      </c>
      <c r="D123" s="374">
        <f>IF(F122+SUM(E$99:E122)=D$92,F122,D$92-SUM(E$99:E122))</f>
        <v>4300974.7744645225</v>
      </c>
      <c r="E123" s="522">
        <f>IF(+J96&lt;F122,J96,D123)</f>
        <v>235504.80487804877</v>
      </c>
      <c r="F123" s="523">
        <f t="shared" si="37"/>
        <v>4065469.9695864739</v>
      </c>
      <c r="G123" s="523">
        <f t="shared" si="38"/>
        <v>4183222.3720254982</v>
      </c>
      <c r="H123" s="526">
        <f t="shared" si="39"/>
        <v>710360.05617972533</v>
      </c>
      <c r="I123" s="577">
        <f t="shared" si="40"/>
        <v>710360.05617972533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2033</v>
      </c>
      <c r="D124" s="374">
        <f>IF(F123+SUM(E$99:E123)=D$92,F123,D$92-SUM(E$99:E123))</f>
        <v>4065469.9695864739</v>
      </c>
      <c r="E124" s="522">
        <f>IF(+J96&lt;F123,J96,D124)</f>
        <v>235504.80487804877</v>
      </c>
      <c r="F124" s="523">
        <f t="shared" si="37"/>
        <v>3829965.1647084253</v>
      </c>
      <c r="G124" s="523">
        <f t="shared" si="38"/>
        <v>3947717.5671474496</v>
      </c>
      <c r="H124" s="526">
        <f t="shared" si="39"/>
        <v>683626.91044715222</v>
      </c>
      <c r="I124" s="577">
        <f t="shared" si="40"/>
        <v>683626.91044715222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2034</v>
      </c>
      <c r="D125" s="374">
        <f>IF(F124+SUM(E$99:E124)=D$92,F124,D$92-SUM(E$99:E124))</f>
        <v>3829965.1647084253</v>
      </c>
      <c r="E125" s="522">
        <f>IF(+J96&lt;F124,J96,D125)</f>
        <v>235504.80487804877</v>
      </c>
      <c r="F125" s="523">
        <f t="shared" si="37"/>
        <v>3594460.3598303767</v>
      </c>
      <c r="G125" s="523">
        <f t="shared" si="38"/>
        <v>3712212.762269401</v>
      </c>
      <c r="H125" s="526">
        <f t="shared" si="39"/>
        <v>656893.7647145791</v>
      </c>
      <c r="I125" s="577">
        <f t="shared" si="40"/>
        <v>656893.7647145791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2035</v>
      </c>
      <c r="D126" s="374">
        <f>IF(F125+SUM(E$99:E125)=D$92,F125,D$92-SUM(E$99:E125))</f>
        <v>3594460.3598303767</v>
      </c>
      <c r="E126" s="522">
        <f>IF(+J96&lt;F125,J96,D126)</f>
        <v>235504.80487804877</v>
      </c>
      <c r="F126" s="523">
        <f t="shared" si="37"/>
        <v>3358955.5549523281</v>
      </c>
      <c r="G126" s="523">
        <f t="shared" si="38"/>
        <v>3476707.9573913524</v>
      </c>
      <c r="H126" s="526">
        <f t="shared" si="39"/>
        <v>630160.61898200586</v>
      </c>
      <c r="I126" s="577">
        <f t="shared" si="40"/>
        <v>630160.61898200586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2036</v>
      </c>
      <c r="D127" s="374">
        <f>IF(F126+SUM(E$99:E126)=D$92,F126,D$92-SUM(E$99:E126))</f>
        <v>3358955.5549523281</v>
      </c>
      <c r="E127" s="522">
        <f>IF(+J96&lt;F126,J96,D127)</f>
        <v>235504.80487804877</v>
      </c>
      <c r="F127" s="523">
        <f t="shared" si="37"/>
        <v>3123450.7500742795</v>
      </c>
      <c r="G127" s="523">
        <f t="shared" si="38"/>
        <v>3241203.1525133038</v>
      </c>
      <c r="H127" s="526">
        <f t="shared" si="39"/>
        <v>603427.47324943263</v>
      </c>
      <c r="I127" s="577">
        <f t="shared" si="40"/>
        <v>603427.47324943263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2037</v>
      </c>
      <c r="D128" s="374">
        <f>IF(F127+SUM(E$99:E127)=D$92,F127,D$92-SUM(E$99:E127))</f>
        <v>3123450.7500742795</v>
      </c>
      <c r="E128" s="522">
        <f>IF(+J96&lt;F127,J96,D128)</f>
        <v>235504.80487804877</v>
      </c>
      <c r="F128" s="523">
        <f t="shared" si="37"/>
        <v>2887945.9451962309</v>
      </c>
      <c r="G128" s="523">
        <f t="shared" si="38"/>
        <v>3005698.3476352552</v>
      </c>
      <c r="H128" s="526">
        <f t="shared" si="39"/>
        <v>576694.32751685951</v>
      </c>
      <c r="I128" s="577">
        <f t="shared" si="40"/>
        <v>576694.32751685951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2038</v>
      </c>
      <c r="D129" s="374">
        <f>IF(F128+SUM(E$99:E128)=D$92,F128,D$92-SUM(E$99:E128))</f>
        <v>2887945.9451962309</v>
      </c>
      <c r="E129" s="522">
        <f>IF(+J96&lt;F128,J96,D129)</f>
        <v>235504.80487804877</v>
      </c>
      <c r="F129" s="523">
        <f t="shared" si="37"/>
        <v>2652441.1403181823</v>
      </c>
      <c r="G129" s="523">
        <f t="shared" si="38"/>
        <v>2770193.5427572066</v>
      </c>
      <c r="H129" s="526">
        <f t="shared" si="39"/>
        <v>549961.1817842864</v>
      </c>
      <c r="I129" s="577">
        <f t="shared" si="40"/>
        <v>549961.1817842864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2039</v>
      </c>
      <c r="D130" s="374">
        <f>IF(F129+SUM(E$99:E129)=D$92,F129,D$92-SUM(E$99:E129))</f>
        <v>2652441.1403181823</v>
      </c>
      <c r="E130" s="522">
        <f>IF(+J96&lt;F129,J96,D130)</f>
        <v>235504.80487804877</v>
      </c>
      <c r="F130" s="523">
        <f t="shared" si="37"/>
        <v>2416936.3354401337</v>
      </c>
      <c r="G130" s="523">
        <f t="shared" si="38"/>
        <v>2534688.737879158</v>
      </c>
      <c r="H130" s="526">
        <f t="shared" si="39"/>
        <v>523228.03605171316</v>
      </c>
      <c r="I130" s="577">
        <f t="shared" si="40"/>
        <v>523228.03605171316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2040</v>
      </c>
      <c r="D131" s="374">
        <f>IF(F130+SUM(E$99:E130)=D$92,F130,D$92-SUM(E$99:E130))</f>
        <v>2416936.3354401337</v>
      </c>
      <c r="E131" s="522">
        <f>IF(+J96&lt;F130,J96,D131)</f>
        <v>235504.80487804877</v>
      </c>
      <c r="F131" s="523">
        <f t="shared" ref="F131:F154" si="41">+D131-E131</f>
        <v>2181431.5305620851</v>
      </c>
      <c r="G131" s="523">
        <f t="shared" ref="G131:G154" si="42">+(F131+D131)/2</f>
        <v>2299183.9330011094</v>
      </c>
      <c r="H131" s="526">
        <f t="shared" si="39"/>
        <v>496494.89031913999</v>
      </c>
      <c r="I131" s="577">
        <f t="shared" si="40"/>
        <v>496494.89031913999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2041</v>
      </c>
      <c r="D132" s="374">
        <f>IF(F131+SUM(E$99:E131)=D$92,F131,D$92-SUM(E$99:E131))</f>
        <v>2181431.5305620851</v>
      </c>
      <c r="E132" s="522">
        <f>IF(+J96&lt;F131,J96,D132)</f>
        <v>235504.80487804877</v>
      </c>
      <c r="F132" s="523">
        <f t="shared" si="41"/>
        <v>1945926.7256840363</v>
      </c>
      <c r="G132" s="523">
        <f t="shared" si="42"/>
        <v>2063679.1281230608</v>
      </c>
      <c r="H132" s="526">
        <f t="shared" si="39"/>
        <v>469761.74458656681</v>
      </c>
      <c r="I132" s="577">
        <f t="shared" si="40"/>
        <v>469761.74458656681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9"/>
        <v/>
      </c>
      <c r="C133" s="507">
        <f>IF(D93="","-",+C132+1)</f>
        <v>2042</v>
      </c>
      <c r="D133" s="374">
        <f>IF(F132+SUM(E$99:E132)=D$92,F132,D$92-SUM(E$99:E132))</f>
        <v>1945926.7256840363</v>
      </c>
      <c r="E133" s="522">
        <f>IF(+J96&lt;F132,J96,D133)</f>
        <v>235504.80487804877</v>
      </c>
      <c r="F133" s="523">
        <f t="shared" si="41"/>
        <v>1710421.9208059874</v>
      </c>
      <c r="G133" s="523">
        <f t="shared" si="42"/>
        <v>1828174.3232450117</v>
      </c>
      <c r="H133" s="526">
        <f t="shared" si="39"/>
        <v>443028.59885399358</v>
      </c>
      <c r="I133" s="577">
        <f t="shared" si="40"/>
        <v>443028.59885399358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9"/>
        <v/>
      </c>
      <c r="C134" s="507">
        <f>IF(D93="","-",+C133+1)</f>
        <v>2043</v>
      </c>
      <c r="D134" s="374">
        <f>IF(F133+SUM(E$99:E133)=D$92,F133,D$92-SUM(E$99:E133))</f>
        <v>1710421.9208059874</v>
      </c>
      <c r="E134" s="522">
        <f>IF(+J96&lt;F133,J96,D134)</f>
        <v>235504.80487804877</v>
      </c>
      <c r="F134" s="523">
        <f t="shared" si="41"/>
        <v>1474917.1159279386</v>
      </c>
      <c r="G134" s="523">
        <f t="shared" si="42"/>
        <v>1592669.5183669631</v>
      </c>
      <c r="H134" s="526">
        <f t="shared" si="39"/>
        <v>416295.4531214204</v>
      </c>
      <c r="I134" s="577">
        <f t="shared" si="40"/>
        <v>416295.4531214204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9"/>
        <v/>
      </c>
      <c r="C135" s="507">
        <f>IF(D93="","-",+C134+1)</f>
        <v>2044</v>
      </c>
      <c r="D135" s="374">
        <f>IF(F134+SUM(E$99:E134)=D$92,F134,D$92-SUM(E$99:E134))</f>
        <v>1474917.1159279386</v>
      </c>
      <c r="E135" s="522">
        <f>IF(+J96&lt;F134,J96,D135)</f>
        <v>235504.80487804877</v>
      </c>
      <c r="F135" s="523">
        <f t="shared" si="41"/>
        <v>1239412.3110498898</v>
      </c>
      <c r="G135" s="523">
        <f t="shared" si="42"/>
        <v>1357164.7134889141</v>
      </c>
      <c r="H135" s="526">
        <f t="shared" si="39"/>
        <v>389562.30738884717</v>
      </c>
      <c r="I135" s="577">
        <f t="shared" si="40"/>
        <v>389562.30738884717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9"/>
        <v/>
      </c>
      <c r="C136" s="507">
        <f>IF(D93="","-",+C135+1)</f>
        <v>2045</v>
      </c>
      <c r="D136" s="374">
        <f>IF(F135+SUM(E$99:E135)=D$92,F135,D$92-SUM(E$99:E135))</f>
        <v>1239412.3110498898</v>
      </c>
      <c r="E136" s="522">
        <f>IF(+J96&lt;F135,J96,D136)</f>
        <v>235504.80487804877</v>
      </c>
      <c r="F136" s="523">
        <f t="shared" si="41"/>
        <v>1003907.5061718409</v>
      </c>
      <c r="G136" s="523">
        <f t="shared" si="42"/>
        <v>1121659.9086108655</v>
      </c>
      <c r="H136" s="526">
        <f t="shared" si="39"/>
        <v>362829.16165627399</v>
      </c>
      <c r="I136" s="577">
        <f t="shared" si="40"/>
        <v>362829.16165627399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9"/>
        <v/>
      </c>
      <c r="C137" s="507">
        <f>IF(D93="","-",+C136+1)</f>
        <v>2046</v>
      </c>
      <c r="D137" s="374">
        <f>IF(F136+SUM(E$99:E136)=D$92,F136,D$92-SUM(E$99:E136))</f>
        <v>1003907.5061718409</v>
      </c>
      <c r="E137" s="522">
        <f>IF(+J96&lt;F136,J96,D137)</f>
        <v>235504.80487804877</v>
      </c>
      <c r="F137" s="523">
        <f t="shared" si="41"/>
        <v>768402.70129379211</v>
      </c>
      <c r="G137" s="523">
        <f t="shared" si="42"/>
        <v>886155.10373281653</v>
      </c>
      <c r="H137" s="526">
        <f t="shared" si="39"/>
        <v>336096.01592370076</v>
      </c>
      <c r="I137" s="577">
        <f t="shared" si="40"/>
        <v>336096.01592370076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9"/>
        <v/>
      </c>
      <c r="C138" s="507">
        <f>IF(D93="","-",+C137+1)</f>
        <v>2047</v>
      </c>
      <c r="D138" s="374">
        <f>IF(F137+SUM(E$99:E137)=D$92,F137,D$92-SUM(E$99:E137))</f>
        <v>768402.70129379211</v>
      </c>
      <c r="E138" s="522">
        <f>IF(+J96&lt;F137,J96,D138)</f>
        <v>235504.80487804877</v>
      </c>
      <c r="F138" s="523">
        <f t="shared" si="41"/>
        <v>532897.89641574328</v>
      </c>
      <c r="G138" s="523">
        <f t="shared" si="42"/>
        <v>650650.29885476769</v>
      </c>
      <c r="H138" s="526">
        <f t="shared" si="39"/>
        <v>309362.87019112759</v>
      </c>
      <c r="I138" s="577">
        <f t="shared" si="40"/>
        <v>309362.87019112759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9"/>
        <v/>
      </c>
      <c r="C139" s="507">
        <f>IF(D93="","-",+C138+1)</f>
        <v>2048</v>
      </c>
      <c r="D139" s="374">
        <f>IF(F138+SUM(E$99:E138)=D$92,F138,D$92-SUM(E$99:E138))</f>
        <v>532897.89641574328</v>
      </c>
      <c r="E139" s="522">
        <f>IF(+J96&lt;F138,J96,D139)</f>
        <v>235504.80487804877</v>
      </c>
      <c r="F139" s="523">
        <f t="shared" si="41"/>
        <v>297393.0915376945</v>
      </c>
      <c r="G139" s="523">
        <f t="shared" si="42"/>
        <v>415145.49397671886</v>
      </c>
      <c r="H139" s="526">
        <f t="shared" si="39"/>
        <v>282629.72445855441</v>
      </c>
      <c r="I139" s="577">
        <f t="shared" si="40"/>
        <v>282629.72445855441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9"/>
        <v/>
      </c>
      <c r="C140" s="507">
        <f>IF(D93="","-",+C139+1)</f>
        <v>2049</v>
      </c>
      <c r="D140" s="374">
        <f>IF(F139+SUM(E$99:E139)=D$92,F139,D$92-SUM(E$99:E139))</f>
        <v>297393.0915376945</v>
      </c>
      <c r="E140" s="522">
        <f>IF(+J96&lt;F139,J96,D140)</f>
        <v>235504.80487804877</v>
      </c>
      <c r="F140" s="523">
        <f t="shared" si="41"/>
        <v>61888.286659645732</v>
      </c>
      <c r="G140" s="523">
        <f t="shared" si="42"/>
        <v>179640.68909867012</v>
      </c>
      <c r="H140" s="526">
        <f t="shared" si="39"/>
        <v>255896.57872598118</v>
      </c>
      <c r="I140" s="577">
        <f t="shared" si="40"/>
        <v>255896.57872598118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9"/>
        <v/>
      </c>
      <c r="C141" s="507">
        <f>IF(D93="","-",+C140+1)</f>
        <v>2050</v>
      </c>
      <c r="D141" s="374">
        <f>IF(F140+SUM(E$99:E140)=D$92,F140,D$92-SUM(E$99:E140))</f>
        <v>61888.286659645732</v>
      </c>
      <c r="E141" s="522">
        <f>IF(+J96&lt;F140,J96,D141)</f>
        <v>61888.286659645732</v>
      </c>
      <c r="F141" s="523">
        <f t="shared" si="41"/>
        <v>0</v>
      </c>
      <c r="G141" s="523">
        <f t="shared" si="42"/>
        <v>30944.143329822866</v>
      </c>
      <c r="H141" s="526">
        <f t="shared" si="39"/>
        <v>65400.887150468639</v>
      </c>
      <c r="I141" s="577">
        <f t="shared" si="40"/>
        <v>65400.887150468639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9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9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9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9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9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9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9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9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9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9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9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9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9655696.9999999963</v>
      </c>
      <c r="F155" s="375"/>
      <c r="G155" s="375"/>
      <c r="H155" s="375">
        <f>SUM(H99:H154)</f>
        <v>34340632.357105531</v>
      </c>
      <c r="I155" s="375">
        <f>SUM(I99:I154)</f>
        <v>34340632.357105531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view="pageBreakPreview" zoomScale="84" zoomScaleNormal="100" zoomScaleSheetLayoutView="84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9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277475.96380868781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277475.96380868781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67150.666666666672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 t="shared" ref="K25:K30" si="10">G25</f>
        <v>364571.53091239138</v>
      </c>
      <c r="L25" s="519">
        <f t="shared" si="7"/>
        <v>0</v>
      </c>
      <c r="M25" s="518">
        <f t="shared" ref="M25:M30" si="11"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 t="shared" si="10"/>
        <v>344799.6405005774</v>
      </c>
      <c r="L26" s="519">
        <f t="shared" si="7"/>
        <v>0</v>
      </c>
      <c r="M26" s="518">
        <f t="shared" si="11"/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 t="shared" si="10"/>
        <v>346675.02376969234</v>
      </c>
      <c r="L27" s="519">
        <f t="shared" si="7"/>
        <v>0</v>
      </c>
      <c r="M27" s="518">
        <f t="shared" si="11"/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65589.023255813954</v>
      </c>
      <c r="F28" s="515">
        <v>2086479.6631283257</v>
      </c>
      <c r="G28" s="516">
        <v>276574.78884881514</v>
      </c>
      <c r="H28" s="510">
        <v>276574.78884881514</v>
      </c>
      <c r="I28" s="511">
        <f t="shared" si="0"/>
        <v>0</v>
      </c>
      <c r="J28" s="511"/>
      <c r="K28" s="518">
        <f t="shared" si="10"/>
        <v>276574.78884881514</v>
      </c>
      <c r="L28" s="519">
        <f t="shared" ref="L28" si="12">IF(K28&lt;&gt;0,+G28-K28,0)</f>
        <v>0</v>
      </c>
      <c r="M28" s="518">
        <f t="shared" si="11"/>
        <v>276574.78884881514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329189.8020212953</v>
      </c>
      <c r="H29" s="510">
        <v>329189.8020212953</v>
      </c>
      <c r="I29" s="511">
        <f t="shared" si="0"/>
        <v>0</v>
      </c>
      <c r="J29" s="511"/>
      <c r="K29" s="518">
        <f t="shared" si="10"/>
        <v>329189.8020212953</v>
      </c>
      <c r="L29" s="519">
        <f t="shared" ref="L29" si="13">IF(K29&lt;&gt;0,+G29-K29,0)</f>
        <v>0</v>
      </c>
      <c r="M29" s="518">
        <f t="shared" si="11"/>
        <v>329189.8020212953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515">
        <v>2017691.1753234474</v>
      </c>
      <c r="E30" s="516">
        <v>67150.666666666672</v>
      </c>
      <c r="F30" s="515">
        <v>1950540.5086567807</v>
      </c>
      <c r="G30" s="516">
        <v>277475.96380868781</v>
      </c>
      <c r="H30" s="510">
        <v>277475.96380868781</v>
      </c>
      <c r="I30" s="511">
        <f t="shared" si="0"/>
        <v>0</v>
      </c>
      <c r="J30" s="511"/>
      <c r="K30" s="518">
        <f t="shared" si="10"/>
        <v>277475.96380868781</v>
      </c>
      <c r="L30" s="519">
        <f t="shared" ref="L30" si="14">IF(K30&lt;&gt;0,+G30-K30,0)</f>
        <v>0</v>
      </c>
      <c r="M30" s="518">
        <f t="shared" si="11"/>
        <v>277475.96380868781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1950540.5086567807</v>
      </c>
      <c r="E31" s="522">
        <f>IF(+I14&lt;F30,I14,D31)</f>
        <v>67150.666666666672</v>
      </c>
      <c r="F31" s="523">
        <f t="shared" ref="F31:F48" si="15">+D31-E31</f>
        <v>1883389.841990114</v>
      </c>
      <c r="G31" s="524">
        <f t="shared" ref="G31:G72" si="16">+I$12*((D31+F31)/2)+E31</f>
        <v>271917.00246416172</v>
      </c>
      <c r="H31" s="491">
        <f t="shared" ref="H31:H72" si="17">+I$13*((D31+F31)/2)+E31</f>
        <v>271917.00246416172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1883389.841990114</v>
      </c>
      <c r="E32" s="522">
        <f>IF(+I14&lt;F31,I14,D32)</f>
        <v>67150.666666666672</v>
      </c>
      <c r="F32" s="523">
        <f t="shared" si="15"/>
        <v>1816239.1753234472</v>
      </c>
      <c r="G32" s="524">
        <f t="shared" si="16"/>
        <v>264744.10431416158</v>
      </c>
      <c r="H32" s="491">
        <f t="shared" si="17"/>
        <v>264744.10431416158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1816239.1753234472</v>
      </c>
      <c r="E33" s="522">
        <f>IF(+I14&lt;F32,I14,D33)</f>
        <v>67150.666666666672</v>
      </c>
      <c r="F33" s="523">
        <f t="shared" si="15"/>
        <v>1749088.5086567805</v>
      </c>
      <c r="G33" s="524">
        <f t="shared" si="16"/>
        <v>257571.20616416138</v>
      </c>
      <c r="H33" s="491">
        <f t="shared" si="17"/>
        <v>257571.20616416138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1749088.5086567805</v>
      </c>
      <c r="E34" s="522">
        <f>IF(+I14&lt;F33,I14,D34)</f>
        <v>67150.666666666672</v>
      </c>
      <c r="F34" s="523">
        <f t="shared" si="15"/>
        <v>1681937.8419901137</v>
      </c>
      <c r="G34" s="524">
        <f t="shared" si="16"/>
        <v>250398.30801416119</v>
      </c>
      <c r="H34" s="491">
        <f t="shared" si="17"/>
        <v>250398.30801416119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1681937.8419901137</v>
      </c>
      <c r="E35" s="522">
        <f>IF(+I14&lt;F34,I14,D35)</f>
        <v>67150.666666666672</v>
      </c>
      <c r="F35" s="523">
        <f t="shared" si="15"/>
        <v>1614787.175323447</v>
      </c>
      <c r="G35" s="524">
        <f t="shared" si="16"/>
        <v>243225.40986416099</v>
      </c>
      <c r="H35" s="491">
        <f t="shared" si="17"/>
        <v>243225.40986416099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1614787.175323447</v>
      </c>
      <c r="E36" s="522">
        <f>IF(+I14&lt;F35,I14,D36)</f>
        <v>67150.666666666672</v>
      </c>
      <c r="F36" s="523">
        <f t="shared" si="15"/>
        <v>1547636.5086567802</v>
      </c>
      <c r="G36" s="524">
        <f t="shared" si="16"/>
        <v>236052.51171416085</v>
      </c>
      <c r="H36" s="491">
        <f t="shared" si="17"/>
        <v>236052.51171416085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1547636.5086567802</v>
      </c>
      <c r="E37" s="522">
        <f>IF(+I14&lt;F36,I14,D37)</f>
        <v>67150.666666666672</v>
      </c>
      <c r="F37" s="523">
        <f t="shared" si="15"/>
        <v>1480485.8419901135</v>
      </c>
      <c r="G37" s="524">
        <f t="shared" si="16"/>
        <v>228879.61356416059</v>
      </c>
      <c r="H37" s="491">
        <f t="shared" si="17"/>
        <v>228879.61356416059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1480485.8419901135</v>
      </c>
      <c r="E38" s="522">
        <f>IF(+I14&lt;F37,I14,D38)</f>
        <v>67150.666666666672</v>
      </c>
      <c r="F38" s="523">
        <f t="shared" si="15"/>
        <v>1413335.1753234467</v>
      </c>
      <c r="G38" s="524">
        <f t="shared" si="16"/>
        <v>221706.71541416046</v>
      </c>
      <c r="H38" s="491">
        <f t="shared" si="17"/>
        <v>221706.71541416046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1413335.1753234467</v>
      </c>
      <c r="E39" s="522">
        <f>IF(+I14&lt;F38,I14,D39)</f>
        <v>67150.666666666672</v>
      </c>
      <c r="F39" s="523">
        <f t="shared" si="15"/>
        <v>1346184.50865678</v>
      </c>
      <c r="G39" s="524">
        <f t="shared" si="16"/>
        <v>214533.81726416026</v>
      </c>
      <c r="H39" s="491">
        <f t="shared" si="17"/>
        <v>214533.81726416026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1346184.50865678</v>
      </c>
      <c r="E40" s="522">
        <f>IF(+I14&lt;F39,I14,D40)</f>
        <v>67150.666666666672</v>
      </c>
      <c r="F40" s="523">
        <f t="shared" si="15"/>
        <v>1279033.8419901133</v>
      </c>
      <c r="G40" s="524">
        <f t="shared" si="16"/>
        <v>207360.91911416006</v>
      </c>
      <c r="H40" s="491">
        <f t="shared" si="17"/>
        <v>207360.91911416006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1279033.8419901133</v>
      </c>
      <c r="E41" s="522">
        <f>IF(+I14&lt;F40,I14,D41)</f>
        <v>67150.666666666672</v>
      </c>
      <c r="F41" s="523">
        <f t="shared" si="15"/>
        <v>1211883.1753234465</v>
      </c>
      <c r="G41" s="524">
        <f t="shared" si="16"/>
        <v>200188.02096415986</v>
      </c>
      <c r="H41" s="491">
        <f t="shared" si="17"/>
        <v>200188.02096415986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1211883.1753234465</v>
      </c>
      <c r="E42" s="522">
        <f>IF(+I14&lt;F41,I14,D42)</f>
        <v>67150.666666666672</v>
      </c>
      <c r="F42" s="523">
        <f t="shared" si="15"/>
        <v>1144732.5086567798</v>
      </c>
      <c r="G42" s="524">
        <f t="shared" si="16"/>
        <v>193015.12281415969</v>
      </c>
      <c r="H42" s="491">
        <f t="shared" si="17"/>
        <v>193015.12281415969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1144732.5086567798</v>
      </c>
      <c r="E43" s="522">
        <f>IF(+I14&lt;F42,I14,D43)</f>
        <v>67150.666666666672</v>
      </c>
      <c r="F43" s="523">
        <f t="shared" si="15"/>
        <v>1077581.841990113</v>
      </c>
      <c r="G43" s="524">
        <f t="shared" si="16"/>
        <v>185842.22466415947</v>
      </c>
      <c r="H43" s="491">
        <f t="shared" si="17"/>
        <v>185842.22466415947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1077581.841990113</v>
      </c>
      <c r="E44" s="522">
        <f>IF(+I14&lt;F43,I14,D44)</f>
        <v>67150.666666666672</v>
      </c>
      <c r="F44" s="523">
        <f t="shared" si="15"/>
        <v>1010431.1753234464</v>
      </c>
      <c r="G44" s="524">
        <f t="shared" si="16"/>
        <v>178669.32651415933</v>
      </c>
      <c r="H44" s="491">
        <f t="shared" si="17"/>
        <v>178669.32651415933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1010431.1753234464</v>
      </c>
      <c r="E45" s="522">
        <f>IF(+I14&lt;F44,I14,D45)</f>
        <v>67150.666666666672</v>
      </c>
      <c r="F45" s="523">
        <f t="shared" si="15"/>
        <v>943280.50865677977</v>
      </c>
      <c r="G45" s="524">
        <f t="shared" si="16"/>
        <v>171496.42836415913</v>
      </c>
      <c r="H45" s="491">
        <f t="shared" si="17"/>
        <v>171496.42836415913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943280.50865677977</v>
      </c>
      <c r="E46" s="522">
        <f>IF(+I14&lt;F45,I14,D46)</f>
        <v>67150.666666666672</v>
      </c>
      <c r="F46" s="523">
        <f t="shared" si="15"/>
        <v>876129.84199011314</v>
      </c>
      <c r="G46" s="524">
        <f t="shared" si="16"/>
        <v>164323.53021415896</v>
      </c>
      <c r="H46" s="491">
        <f t="shared" si="17"/>
        <v>164323.53021415896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876129.84199011314</v>
      </c>
      <c r="E47" s="522">
        <f>IF(+I14&lt;F46,I14,D47)</f>
        <v>67150.666666666672</v>
      </c>
      <c r="F47" s="523">
        <f t="shared" si="15"/>
        <v>808979.17532344651</v>
      </c>
      <c r="G47" s="524">
        <f t="shared" si="16"/>
        <v>157150.6320641588</v>
      </c>
      <c r="H47" s="491">
        <f t="shared" si="17"/>
        <v>157150.6320641588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808979.17532344651</v>
      </c>
      <c r="E48" s="522">
        <f>IF(+I14&lt;F47,I14,D48)</f>
        <v>67150.666666666672</v>
      </c>
      <c r="F48" s="523">
        <f t="shared" si="15"/>
        <v>741828.50865677989</v>
      </c>
      <c r="G48" s="524">
        <f t="shared" si="16"/>
        <v>149977.7339141586</v>
      </c>
      <c r="H48" s="491">
        <f t="shared" si="17"/>
        <v>149977.7339141586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741828.50865677989</v>
      </c>
      <c r="E49" s="522">
        <f>IF(+I14&lt;F48,I14,D49)</f>
        <v>67150.666666666672</v>
      </c>
      <c r="F49" s="523">
        <f t="shared" ref="F49:F72" si="18">+D49-E49</f>
        <v>674677.84199011326</v>
      </c>
      <c r="G49" s="524">
        <f t="shared" si="16"/>
        <v>142804.83576415843</v>
      </c>
      <c r="H49" s="491">
        <f t="shared" si="17"/>
        <v>142804.83576415843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674677.84199011326</v>
      </c>
      <c r="E50" s="522">
        <f>IF(+I14&lt;F49,I14,D50)</f>
        <v>67150.666666666672</v>
      </c>
      <c r="F50" s="523">
        <f t="shared" si="18"/>
        <v>607527.17532344663</v>
      </c>
      <c r="G50" s="524">
        <f t="shared" si="16"/>
        <v>135631.93761415826</v>
      </c>
      <c r="H50" s="491">
        <f t="shared" si="17"/>
        <v>135631.93761415826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607527.17532344663</v>
      </c>
      <c r="E51" s="522">
        <f>IF(+I14&lt;F50,I14,D51)</f>
        <v>67150.666666666672</v>
      </c>
      <c r="F51" s="523">
        <f t="shared" si="18"/>
        <v>540376.50865678</v>
      </c>
      <c r="G51" s="524">
        <f t="shared" si="16"/>
        <v>128459.03946415806</v>
      </c>
      <c r="H51" s="491">
        <f t="shared" si="17"/>
        <v>128459.03946415806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540376.50865678</v>
      </c>
      <c r="E52" s="522">
        <f>IF(+I14&lt;F51,I14,D52)</f>
        <v>67150.666666666672</v>
      </c>
      <c r="F52" s="523">
        <f t="shared" si="18"/>
        <v>473225.84199011332</v>
      </c>
      <c r="G52" s="524">
        <f t="shared" si="16"/>
        <v>121286.1413141579</v>
      </c>
      <c r="H52" s="491">
        <f t="shared" si="17"/>
        <v>121286.1413141579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473225.84199011332</v>
      </c>
      <c r="E53" s="522">
        <f>IF(+I14&lt;F52,I14,D53)</f>
        <v>67150.666666666672</v>
      </c>
      <c r="F53" s="523">
        <f t="shared" si="18"/>
        <v>406075.17532344663</v>
      </c>
      <c r="G53" s="524">
        <f t="shared" si="16"/>
        <v>114113.24316415773</v>
      </c>
      <c r="H53" s="491">
        <f t="shared" si="17"/>
        <v>114113.24316415773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406075.17532344663</v>
      </c>
      <c r="E54" s="522">
        <f>IF(+I14&lt;F53,I14,D54)</f>
        <v>67150.666666666672</v>
      </c>
      <c r="F54" s="523">
        <f t="shared" si="18"/>
        <v>338924.50865677994</v>
      </c>
      <c r="G54" s="524">
        <f t="shared" si="16"/>
        <v>106940.34501415753</v>
      </c>
      <c r="H54" s="491">
        <f t="shared" si="17"/>
        <v>106940.34501415753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338924.50865677994</v>
      </c>
      <c r="E55" s="522">
        <f>IF(+I14&lt;F54,I14,D55)</f>
        <v>67150.666666666672</v>
      </c>
      <c r="F55" s="523">
        <f t="shared" si="18"/>
        <v>271773.84199011326</v>
      </c>
      <c r="G55" s="524">
        <f t="shared" si="16"/>
        <v>99767.446864157362</v>
      </c>
      <c r="H55" s="491">
        <f t="shared" si="17"/>
        <v>99767.446864157362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271773.84199011326</v>
      </c>
      <c r="E56" s="522">
        <f>IF(+I14&lt;F55,I14,D56)</f>
        <v>67150.666666666672</v>
      </c>
      <c r="F56" s="523">
        <f t="shared" si="18"/>
        <v>204623.17532344657</v>
      </c>
      <c r="G56" s="524">
        <f t="shared" si="16"/>
        <v>92594.548714157165</v>
      </c>
      <c r="H56" s="491">
        <f t="shared" si="17"/>
        <v>92594.548714157165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204623.17532344657</v>
      </c>
      <c r="E57" s="522">
        <f>IF(+I14&lt;F56,I14,D57)</f>
        <v>67150.666666666672</v>
      </c>
      <c r="F57" s="523">
        <f t="shared" si="18"/>
        <v>137472.50865677989</v>
      </c>
      <c r="G57" s="524">
        <f t="shared" si="16"/>
        <v>85421.650564156982</v>
      </c>
      <c r="H57" s="491">
        <f t="shared" si="17"/>
        <v>85421.650564156982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137472.50865677989</v>
      </c>
      <c r="E58" s="522">
        <f>IF(+I14&lt;F57,I14,D58)</f>
        <v>67150.666666666672</v>
      </c>
      <c r="F58" s="523">
        <f t="shared" si="18"/>
        <v>70321.841990113215</v>
      </c>
      <c r="G58" s="524">
        <f t="shared" si="16"/>
        <v>78248.752414156799</v>
      </c>
      <c r="H58" s="491">
        <f t="shared" si="17"/>
        <v>78248.752414156799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70321.841990113215</v>
      </c>
      <c r="E59" s="522">
        <f>IF(+I14&lt;F58,I14,D59)</f>
        <v>67150.666666666672</v>
      </c>
      <c r="F59" s="523">
        <f t="shared" si="18"/>
        <v>3171.1753234465432</v>
      </c>
      <c r="G59" s="524">
        <f t="shared" si="16"/>
        <v>71075.854264156631</v>
      </c>
      <c r="H59" s="491">
        <f t="shared" si="17"/>
        <v>71075.854264156631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3171.1753234465432</v>
      </c>
      <c r="E60" s="522">
        <f>IF(+I14&lt;F59,I14,D60)</f>
        <v>3171.1753234465432</v>
      </c>
      <c r="F60" s="523">
        <f t="shared" si="18"/>
        <v>0</v>
      </c>
      <c r="G60" s="524">
        <f t="shared" si="16"/>
        <v>3340.5445846914745</v>
      </c>
      <c r="H60" s="491">
        <f t="shared" si="17"/>
        <v>3340.5445846914745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2820327.9999999986</v>
      </c>
      <c r="F73" s="375"/>
      <c r="G73" s="375">
        <f>SUM(G17:G72)</f>
        <v>9864389.3904803619</v>
      </c>
      <c r="H73" s="375">
        <f>SUM(H17:H72)</f>
        <v>9864390.3904803619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277475.96380868781</v>
      </c>
      <c r="N87" s="546">
        <f>IF(J92&lt;D11,0,VLOOKUP(J92,C17:O72,11))</f>
        <v>277475.96380868781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291971.63557680068</v>
      </c>
      <c r="N88" s="550">
        <f>IF(J92&lt;D11,0,VLOOKUP(J92,C99:P154,7))</f>
        <v>291971.63557680068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14495.671768112865</v>
      </c>
      <c r="N89" s="555">
        <f>+N88-N87</f>
        <v>14495.671768112865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2820328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68788.487804878052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23">+I99-H99</f>
        <v>0</v>
      </c>
      <c r="K99" s="514"/>
      <c r="L99" s="512">
        <v>179560</v>
      </c>
      <c r="M99" s="513">
        <f t="shared" ref="M99:M130" si="24">IF(L99&lt;&gt;0,+H99-L99,0)</f>
        <v>0</v>
      </c>
      <c r="N99" s="512">
        <v>179560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23"/>
        <v>0</v>
      </c>
      <c r="K100" s="514"/>
      <c r="L100" s="518">
        <f t="shared" ref="L100:L105" si="27">H100</f>
        <v>310279</v>
      </c>
      <c r="M100" s="519">
        <f t="shared" si="24"/>
        <v>0</v>
      </c>
      <c r="N100" s="518">
        <f t="shared" ref="N100:N105" si="28">I100</f>
        <v>310279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9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23"/>
        <v>0</v>
      </c>
      <c r="K101" s="514"/>
      <c r="L101" s="518">
        <f t="shared" si="27"/>
        <v>515075.52172744781</v>
      </c>
      <c r="M101" s="519">
        <f t="shared" si="24"/>
        <v>0</v>
      </c>
      <c r="N101" s="518">
        <f t="shared" si="28"/>
        <v>515075.52172744781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9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23"/>
        <v>0</v>
      </c>
      <c r="K102" s="514"/>
      <c r="L102" s="518">
        <f t="shared" si="27"/>
        <v>463460.24648079689</v>
      </c>
      <c r="M102" s="519">
        <f t="shared" si="24"/>
        <v>0</v>
      </c>
      <c r="N102" s="518">
        <f t="shared" si="28"/>
        <v>463460.24648079689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23"/>
        <v>0</v>
      </c>
      <c r="K103" s="514"/>
      <c r="L103" s="518">
        <f t="shared" si="27"/>
        <v>445076.92684818432</v>
      </c>
      <c r="M103" s="519">
        <f t="shared" si="24"/>
        <v>0</v>
      </c>
      <c r="N103" s="518">
        <f t="shared" si="28"/>
        <v>445076.92684818432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27"/>
        <v>405526.90999589988</v>
      </c>
      <c r="M104" s="519">
        <f t="shared" ref="M104:M109" si="30">IF(L104&lt;&gt;0,+H104-L104,0)</f>
        <v>0</v>
      </c>
      <c r="N104" s="518">
        <f t="shared" si="28"/>
        <v>405526.90999589988</v>
      </c>
      <c r="O104" s="514">
        <f t="shared" ref="O104:O109" si="31">IF(N104&lt;&gt;0,+I104-N104,0)</f>
        <v>0</v>
      </c>
      <c r="P104" s="514">
        <f t="shared" ref="P104:P109" si="32"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27"/>
        <v>397979.47169431718</v>
      </c>
      <c r="M105" s="519">
        <f t="shared" si="30"/>
        <v>0</v>
      </c>
      <c r="N105" s="518">
        <f t="shared" si="28"/>
        <v>397979.47169431718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23"/>
        <v>0</v>
      </c>
      <c r="K106" s="514"/>
      <c r="L106" s="518">
        <f t="shared" ref="L106:L111" si="33">H106</f>
        <v>379011.3023265209</v>
      </c>
      <c r="M106" s="519">
        <f t="shared" si="30"/>
        <v>0</v>
      </c>
      <c r="N106" s="518">
        <f t="shared" ref="N106:N111" si="34">I106</f>
        <v>379011.3023265209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23"/>
        <v>0</v>
      </c>
      <c r="K107" s="514"/>
      <c r="L107" s="518">
        <f t="shared" si="33"/>
        <v>357619.02367935097</v>
      </c>
      <c r="M107" s="519">
        <f t="shared" si="30"/>
        <v>0</v>
      </c>
      <c r="N107" s="518">
        <f t="shared" si="34"/>
        <v>357619.02367935097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23"/>
        <v>0</v>
      </c>
      <c r="K108" s="514"/>
      <c r="L108" s="518">
        <f t="shared" si="33"/>
        <v>338516.06172932533</v>
      </c>
      <c r="M108" s="519">
        <f t="shared" si="30"/>
        <v>0</v>
      </c>
      <c r="N108" s="518">
        <f t="shared" si="34"/>
        <v>338516.06172932533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23"/>
        <v>0</v>
      </c>
      <c r="K109" s="514"/>
      <c r="L109" s="518">
        <f t="shared" si="33"/>
        <v>295978.29217206314</v>
      </c>
      <c r="M109" s="519">
        <f t="shared" si="30"/>
        <v>0</v>
      </c>
      <c r="N109" s="518">
        <f t="shared" si="34"/>
        <v>295978.29217206314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2019</v>
      </c>
      <c r="D110" s="508">
        <v>2133258.8408556846</v>
      </c>
      <c r="E110" s="516">
        <v>65589.023255813954</v>
      </c>
      <c r="F110" s="515">
        <v>2067669.8175998707</v>
      </c>
      <c r="G110" s="515">
        <v>2100464.3292277777</v>
      </c>
      <c r="H110" s="516">
        <v>290423.87304846023</v>
      </c>
      <c r="I110" s="510">
        <v>290423.87304846023</v>
      </c>
      <c r="J110" s="514">
        <f t="shared" si="23"/>
        <v>0</v>
      </c>
      <c r="K110" s="514"/>
      <c r="L110" s="518">
        <f t="shared" si="33"/>
        <v>290423.87304846023</v>
      </c>
      <c r="M110" s="519">
        <f t="shared" ref="M110" si="35">IF(L110&lt;&gt;0,+H110-L110,0)</f>
        <v>0</v>
      </c>
      <c r="N110" s="518">
        <f t="shared" si="34"/>
        <v>290423.87304846023</v>
      </c>
      <c r="O110" s="514">
        <f t="shared" si="25"/>
        <v>0</v>
      </c>
      <c r="P110" s="514">
        <f t="shared" si="26"/>
        <v>0</v>
      </c>
      <c r="Q110" s="269"/>
    </row>
    <row r="111" spans="1:17">
      <c r="B111" s="195" t="str">
        <f t="shared" si="29"/>
        <v/>
      </c>
      <c r="C111" s="507">
        <f>IF(D93="","-",+C110+1)</f>
        <v>2020</v>
      </c>
      <c r="D111" s="508">
        <v>2067669.8175998707</v>
      </c>
      <c r="E111" s="516">
        <v>67150.666666666672</v>
      </c>
      <c r="F111" s="515">
        <v>2000519.150933204</v>
      </c>
      <c r="G111" s="515">
        <v>2034094.4842665372</v>
      </c>
      <c r="H111" s="516">
        <v>285966.00600782927</v>
      </c>
      <c r="I111" s="510">
        <v>285966.00600782927</v>
      </c>
      <c r="J111" s="514">
        <f t="shared" si="23"/>
        <v>0</v>
      </c>
      <c r="K111" s="514"/>
      <c r="L111" s="518">
        <f t="shared" si="33"/>
        <v>285966.00600782927</v>
      </c>
      <c r="M111" s="519">
        <f t="shared" ref="M111" si="36">IF(L111&lt;&gt;0,+H111-L111,0)</f>
        <v>0</v>
      </c>
      <c r="N111" s="518">
        <f t="shared" si="34"/>
        <v>285966.00600782927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2021</v>
      </c>
      <c r="D112" s="374">
        <f>IF(F111+SUM(E$99:E111)=D$92,F111,D$92-SUM(E$99:E111))</f>
        <v>2000519.150933204</v>
      </c>
      <c r="E112" s="522">
        <f>IF(+J96&lt;F111,J96,D112)</f>
        <v>68788.487804878052</v>
      </c>
      <c r="F112" s="523">
        <f t="shared" ref="F112:F130" si="37">+D112-E112</f>
        <v>1931730.6631283259</v>
      </c>
      <c r="G112" s="523">
        <f t="shared" ref="G112:G130" si="38">+(F112+D112)/2</f>
        <v>1966124.907030765</v>
      </c>
      <c r="H112" s="526">
        <f>+J$94*G112+E112</f>
        <v>291971.63557680068</v>
      </c>
      <c r="I112" s="577">
        <f>+J$95*G112+E112</f>
        <v>291971.63557680068</v>
      </c>
      <c r="J112" s="514">
        <f t="shared" si="23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2022</v>
      </c>
      <c r="D113" s="374">
        <f>IF(F112+SUM(E$99:E112)=D$92,F112,D$92-SUM(E$99:E112))</f>
        <v>1931730.6631283259</v>
      </c>
      <c r="E113" s="522">
        <f>IF(+J96&lt;F112,J96,D113)</f>
        <v>68788.487804878052</v>
      </c>
      <c r="F113" s="523">
        <f t="shared" si="37"/>
        <v>1862942.1753234479</v>
      </c>
      <c r="G113" s="523">
        <f t="shared" si="38"/>
        <v>1897336.4192258869</v>
      </c>
      <c r="H113" s="526">
        <f t="shared" ref="H113:H154" si="39">+J$94*G113+E113</f>
        <v>284163.16360034404</v>
      </c>
      <c r="I113" s="577">
        <f t="shared" ref="I113:I154" si="40">+J$95*G113+E113</f>
        <v>284163.16360034404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2023</v>
      </c>
      <c r="D114" s="374">
        <f>IF(F113+SUM(E$99:E113)=D$92,F113,D$92-SUM(E$99:E113))</f>
        <v>1862942.1753234479</v>
      </c>
      <c r="E114" s="522">
        <f>IF(+J96&lt;F113,J96,D114)</f>
        <v>68788.487804878052</v>
      </c>
      <c r="F114" s="523">
        <f t="shared" si="37"/>
        <v>1794153.6875185699</v>
      </c>
      <c r="G114" s="523">
        <f t="shared" si="38"/>
        <v>1828547.9314210089</v>
      </c>
      <c r="H114" s="526">
        <f t="shared" si="39"/>
        <v>276354.69162388734</v>
      </c>
      <c r="I114" s="577">
        <f t="shared" si="40"/>
        <v>276354.69162388734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2024</v>
      </c>
      <c r="D115" s="374">
        <f>IF(F114+SUM(E$99:E114)=D$92,F114,D$92-SUM(E$99:E114))</f>
        <v>1794153.6875185699</v>
      </c>
      <c r="E115" s="522">
        <f>IF(+J96&lt;F114,J96,D115)</f>
        <v>68788.487804878052</v>
      </c>
      <c r="F115" s="523">
        <f t="shared" si="37"/>
        <v>1725365.1997136918</v>
      </c>
      <c r="G115" s="523">
        <f t="shared" si="38"/>
        <v>1759759.4436161309</v>
      </c>
      <c r="H115" s="526">
        <f t="shared" si="39"/>
        <v>268546.2196474307</v>
      </c>
      <c r="I115" s="577">
        <f t="shared" si="40"/>
        <v>268546.2196474307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2025</v>
      </c>
      <c r="D116" s="374">
        <f>IF(F115+SUM(E$99:E115)=D$92,F115,D$92-SUM(E$99:E115))</f>
        <v>1725365.1997136918</v>
      </c>
      <c r="E116" s="522">
        <f>IF(+J96&lt;F115,J96,D116)</f>
        <v>68788.487804878052</v>
      </c>
      <c r="F116" s="523">
        <f t="shared" si="37"/>
        <v>1656576.7119088138</v>
      </c>
      <c r="G116" s="523">
        <f t="shared" si="38"/>
        <v>1690970.9558112528</v>
      </c>
      <c r="H116" s="526">
        <f t="shared" si="39"/>
        <v>260737.747670974</v>
      </c>
      <c r="I116" s="577">
        <f t="shared" si="40"/>
        <v>260737.747670974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2026</v>
      </c>
      <c r="D117" s="374">
        <f>IF(F116+SUM(E$99:E116)=D$92,F116,D$92-SUM(E$99:E116))</f>
        <v>1656576.7119088138</v>
      </c>
      <c r="E117" s="522">
        <f>IF(+J96&lt;F116,J96,D117)</f>
        <v>68788.487804878052</v>
      </c>
      <c r="F117" s="523">
        <f t="shared" si="37"/>
        <v>1587788.2241039358</v>
      </c>
      <c r="G117" s="523">
        <f t="shared" si="38"/>
        <v>1622182.4680063748</v>
      </c>
      <c r="H117" s="526">
        <f t="shared" si="39"/>
        <v>252929.27569451736</v>
      </c>
      <c r="I117" s="577">
        <f t="shared" si="40"/>
        <v>252929.27569451736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2027</v>
      </c>
      <c r="D118" s="374">
        <f>IF(F117+SUM(E$99:E117)=D$92,F117,D$92-SUM(E$99:E117))</f>
        <v>1587788.2241039358</v>
      </c>
      <c r="E118" s="522">
        <f>IF(+J96&lt;F117,J96,D118)</f>
        <v>68788.487804878052</v>
      </c>
      <c r="F118" s="523">
        <f t="shared" si="37"/>
        <v>1518999.7362990577</v>
      </c>
      <c r="G118" s="523">
        <f t="shared" si="38"/>
        <v>1553393.9802014967</v>
      </c>
      <c r="H118" s="526">
        <f t="shared" si="39"/>
        <v>245120.80371806072</v>
      </c>
      <c r="I118" s="577">
        <f t="shared" si="40"/>
        <v>245120.80371806072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2028</v>
      </c>
      <c r="D119" s="374">
        <f>IF(F118+SUM(E$99:E118)=D$92,F118,D$92-SUM(E$99:E118))</f>
        <v>1518999.7362990577</v>
      </c>
      <c r="E119" s="522">
        <f>IF(+J96&lt;F118,J96,D119)</f>
        <v>68788.487804878052</v>
      </c>
      <c r="F119" s="523">
        <f t="shared" si="37"/>
        <v>1450211.2484941797</v>
      </c>
      <c r="G119" s="523">
        <f t="shared" si="38"/>
        <v>1484605.4923966187</v>
      </c>
      <c r="H119" s="526">
        <f t="shared" si="39"/>
        <v>237312.33174160402</v>
      </c>
      <c r="I119" s="577">
        <f t="shared" si="40"/>
        <v>237312.33174160402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2029</v>
      </c>
      <c r="D120" s="374">
        <f>IF(F119+SUM(E$99:E119)=D$92,F119,D$92-SUM(E$99:E119))</f>
        <v>1450211.2484941797</v>
      </c>
      <c r="E120" s="522">
        <f>IF(+J96&lt;F119,J96,D120)</f>
        <v>68788.487804878052</v>
      </c>
      <c r="F120" s="523">
        <f t="shared" si="37"/>
        <v>1381422.7606893016</v>
      </c>
      <c r="G120" s="523">
        <f t="shared" si="38"/>
        <v>1415817.0045917407</v>
      </c>
      <c r="H120" s="526">
        <f t="shared" si="39"/>
        <v>229503.85976514738</v>
      </c>
      <c r="I120" s="577">
        <f t="shared" si="40"/>
        <v>229503.85976514738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2030</v>
      </c>
      <c r="D121" s="374">
        <f>IF(F120+SUM(E$99:E120)=D$92,F120,D$92-SUM(E$99:E120))</f>
        <v>1381422.7606893016</v>
      </c>
      <c r="E121" s="522">
        <f>IF(+J96&lt;F120,J96,D121)</f>
        <v>68788.487804878052</v>
      </c>
      <c r="F121" s="523">
        <f t="shared" si="37"/>
        <v>1312634.2728844236</v>
      </c>
      <c r="G121" s="523">
        <f t="shared" si="38"/>
        <v>1347028.5167868626</v>
      </c>
      <c r="H121" s="526">
        <f t="shared" si="39"/>
        <v>221695.38778869068</v>
      </c>
      <c r="I121" s="577">
        <f t="shared" si="40"/>
        <v>221695.38778869068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2031</v>
      </c>
      <c r="D122" s="374">
        <f>IF(F121+SUM(E$99:E121)=D$92,F121,D$92-SUM(E$99:E121))</f>
        <v>1312634.2728844236</v>
      </c>
      <c r="E122" s="522">
        <f>IF(+J96&lt;F121,J96,D122)</f>
        <v>68788.487804878052</v>
      </c>
      <c r="F122" s="523">
        <f t="shared" si="37"/>
        <v>1243845.7850795456</v>
      </c>
      <c r="G122" s="523">
        <f t="shared" si="38"/>
        <v>1278240.0289819846</v>
      </c>
      <c r="H122" s="526">
        <f t="shared" si="39"/>
        <v>213886.91581223405</v>
      </c>
      <c r="I122" s="577">
        <f t="shared" si="40"/>
        <v>213886.91581223405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2032</v>
      </c>
      <c r="D123" s="374">
        <f>IF(F122+SUM(E$99:E122)=D$92,F122,D$92-SUM(E$99:E122))</f>
        <v>1243845.7850795456</v>
      </c>
      <c r="E123" s="522">
        <f>IF(+J96&lt;F122,J96,D123)</f>
        <v>68788.487804878052</v>
      </c>
      <c r="F123" s="523">
        <f t="shared" si="37"/>
        <v>1175057.2972746675</v>
      </c>
      <c r="G123" s="523">
        <f t="shared" si="38"/>
        <v>1209451.5411771066</v>
      </c>
      <c r="H123" s="526">
        <f t="shared" si="39"/>
        <v>206078.44383577741</v>
      </c>
      <c r="I123" s="577">
        <f t="shared" si="40"/>
        <v>206078.44383577741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2033</v>
      </c>
      <c r="D124" s="374">
        <f>IF(F123+SUM(E$99:E123)=D$92,F123,D$92-SUM(E$99:E123))</f>
        <v>1175057.2972746675</v>
      </c>
      <c r="E124" s="522">
        <f>IF(+J96&lt;F123,J96,D124)</f>
        <v>68788.487804878052</v>
      </c>
      <c r="F124" s="523">
        <f t="shared" si="37"/>
        <v>1106268.8094697895</v>
      </c>
      <c r="G124" s="523">
        <f t="shared" si="38"/>
        <v>1140663.0533722285</v>
      </c>
      <c r="H124" s="526">
        <f t="shared" si="39"/>
        <v>198269.97185932071</v>
      </c>
      <c r="I124" s="577">
        <f t="shared" si="40"/>
        <v>198269.97185932071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2034</v>
      </c>
      <c r="D125" s="374">
        <f>IF(F124+SUM(E$99:E124)=D$92,F124,D$92-SUM(E$99:E124))</f>
        <v>1106268.8094697895</v>
      </c>
      <c r="E125" s="522">
        <f>IF(+J96&lt;F124,J96,D125)</f>
        <v>68788.487804878052</v>
      </c>
      <c r="F125" s="523">
        <f t="shared" si="37"/>
        <v>1037480.3216649115</v>
      </c>
      <c r="G125" s="523">
        <f t="shared" si="38"/>
        <v>1071874.5655673505</v>
      </c>
      <c r="H125" s="526">
        <f t="shared" si="39"/>
        <v>190461.49988286407</v>
      </c>
      <c r="I125" s="577">
        <f t="shared" si="40"/>
        <v>190461.49988286407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2035</v>
      </c>
      <c r="D126" s="374">
        <f>IF(F125+SUM(E$99:E125)=D$92,F125,D$92-SUM(E$99:E125))</f>
        <v>1037480.3216649115</v>
      </c>
      <c r="E126" s="522">
        <f>IF(+J96&lt;F125,J96,D126)</f>
        <v>68788.487804878052</v>
      </c>
      <c r="F126" s="523">
        <f t="shared" si="37"/>
        <v>968691.83386003342</v>
      </c>
      <c r="G126" s="523">
        <f t="shared" si="38"/>
        <v>1003086.0777624724</v>
      </c>
      <c r="H126" s="526">
        <f t="shared" si="39"/>
        <v>182653.02790640737</v>
      </c>
      <c r="I126" s="577">
        <f t="shared" si="40"/>
        <v>182653.02790640737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2036</v>
      </c>
      <c r="D127" s="374">
        <f>IF(F126+SUM(E$99:E126)=D$92,F126,D$92-SUM(E$99:E126))</f>
        <v>968691.83386003342</v>
      </c>
      <c r="E127" s="522">
        <f>IF(+J96&lt;F126,J96,D127)</f>
        <v>68788.487804878052</v>
      </c>
      <c r="F127" s="523">
        <f t="shared" si="37"/>
        <v>899903.34605515539</v>
      </c>
      <c r="G127" s="523">
        <f t="shared" si="38"/>
        <v>934297.58995759441</v>
      </c>
      <c r="H127" s="526">
        <f t="shared" si="39"/>
        <v>174844.55592995073</v>
      </c>
      <c r="I127" s="577">
        <f t="shared" si="40"/>
        <v>174844.55592995073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2037</v>
      </c>
      <c r="D128" s="374">
        <f>IF(F127+SUM(E$99:E127)=D$92,F127,D$92-SUM(E$99:E127))</f>
        <v>899903.34605515539</v>
      </c>
      <c r="E128" s="522">
        <f>IF(+J96&lt;F127,J96,D128)</f>
        <v>68788.487804878052</v>
      </c>
      <c r="F128" s="523">
        <f t="shared" si="37"/>
        <v>831114.85825027735</v>
      </c>
      <c r="G128" s="523">
        <f t="shared" si="38"/>
        <v>865509.10215271637</v>
      </c>
      <c r="H128" s="526">
        <f t="shared" si="39"/>
        <v>167036.08395349406</v>
      </c>
      <c r="I128" s="577">
        <f t="shared" si="40"/>
        <v>167036.08395349406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2038</v>
      </c>
      <c r="D129" s="374">
        <f>IF(F128+SUM(E$99:E128)=D$92,F128,D$92-SUM(E$99:E128))</f>
        <v>831114.85825027735</v>
      </c>
      <c r="E129" s="522">
        <f>IF(+J96&lt;F128,J96,D129)</f>
        <v>68788.487804878052</v>
      </c>
      <c r="F129" s="523">
        <f t="shared" si="37"/>
        <v>762326.37044539931</v>
      </c>
      <c r="G129" s="523">
        <f t="shared" si="38"/>
        <v>796720.61434783833</v>
      </c>
      <c r="H129" s="526">
        <f t="shared" si="39"/>
        <v>159227.61197703739</v>
      </c>
      <c r="I129" s="577">
        <f t="shared" si="40"/>
        <v>159227.61197703739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2039</v>
      </c>
      <c r="D130" s="374">
        <f>IF(F129+SUM(E$99:E129)=D$92,F129,D$92-SUM(E$99:E129))</f>
        <v>762326.37044539931</v>
      </c>
      <c r="E130" s="522">
        <f>IF(+J96&lt;F129,J96,D130)</f>
        <v>68788.487804878052</v>
      </c>
      <c r="F130" s="523">
        <f t="shared" si="37"/>
        <v>693537.88264052127</v>
      </c>
      <c r="G130" s="523">
        <f t="shared" si="38"/>
        <v>727932.12654296029</v>
      </c>
      <c r="H130" s="526">
        <f t="shared" si="39"/>
        <v>151419.14000058072</v>
      </c>
      <c r="I130" s="577">
        <f t="shared" si="40"/>
        <v>151419.14000058072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2040</v>
      </c>
      <c r="D131" s="374">
        <f>IF(F130+SUM(E$99:E130)=D$92,F130,D$92-SUM(E$99:E130))</f>
        <v>693537.88264052127</v>
      </c>
      <c r="E131" s="522">
        <f>IF(+J96&lt;F130,J96,D131)</f>
        <v>68788.487804878052</v>
      </c>
      <c r="F131" s="523">
        <f t="shared" ref="F131:F154" si="41">+D131-E131</f>
        <v>624749.39483564324</v>
      </c>
      <c r="G131" s="523">
        <f t="shared" ref="G131:G154" si="42">+(F131+D131)/2</f>
        <v>659143.63873808226</v>
      </c>
      <c r="H131" s="526">
        <f t="shared" si="39"/>
        <v>143610.66802412405</v>
      </c>
      <c r="I131" s="577">
        <f t="shared" si="40"/>
        <v>143610.66802412405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2041</v>
      </c>
      <c r="D132" s="374">
        <f>IF(F131+SUM(E$99:E131)=D$92,F131,D$92-SUM(E$99:E131))</f>
        <v>624749.39483564324</v>
      </c>
      <c r="E132" s="522">
        <f>IF(+J96&lt;F131,J96,D132)</f>
        <v>68788.487804878052</v>
      </c>
      <c r="F132" s="523">
        <f t="shared" si="41"/>
        <v>555960.9070307652</v>
      </c>
      <c r="G132" s="523">
        <f t="shared" si="42"/>
        <v>590355.15093320422</v>
      </c>
      <c r="H132" s="526">
        <f t="shared" si="39"/>
        <v>135802.19604766741</v>
      </c>
      <c r="I132" s="577">
        <f t="shared" si="40"/>
        <v>135802.19604766741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9"/>
        <v/>
      </c>
      <c r="C133" s="507">
        <f>IF(D93="","-",+C132+1)</f>
        <v>2042</v>
      </c>
      <c r="D133" s="374">
        <f>IF(F132+SUM(E$99:E132)=D$92,F132,D$92-SUM(E$99:E132))</f>
        <v>555960.9070307652</v>
      </c>
      <c r="E133" s="522">
        <f>IF(+J96&lt;F132,J96,D133)</f>
        <v>68788.487804878052</v>
      </c>
      <c r="F133" s="523">
        <f t="shared" si="41"/>
        <v>487172.41922588716</v>
      </c>
      <c r="G133" s="523">
        <f t="shared" si="42"/>
        <v>521566.66312832618</v>
      </c>
      <c r="H133" s="526">
        <f t="shared" si="39"/>
        <v>127993.72407121073</v>
      </c>
      <c r="I133" s="577">
        <f t="shared" si="40"/>
        <v>127993.72407121073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9"/>
        <v/>
      </c>
      <c r="C134" s="507">
        <f>IF(D93="","-",+C133+1)</f>
        <v>2043</v>
      </c>
      <c r="D134" s="374">
        <f>IF(F133+SUM(E$99:E133)=D$92,F133,D$92-SUM(E$99:E133))</f>
        <v>487172.41922588716</v>
      </c>
      <c r="E134" s="522">
        <f>IF(+J96&lt;F133,J96,D134)</f>
        <v>68788.487804878052</v>
      </c>
      <c r="F134" s="523">
        <f t="shared" si="41"/>
        <v>418383.93142100913</v>
      </c>
      <c r="G134" s="523">
        <f t="shared" si="42"/>
        <v>452778.17532344814</v>
      </c>
      <c r="H134" s="526">
        <f t="shared" si="39"/>
        <v>120185.25209475408</v>
      </c>
      <c r="I134" s="577">
        <f t="shared" si="40"/>
        <v>120185.25209475408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9"/>
        <v/>
      </c>
      <c r="C135" s="507">
        <f>IF(D93="","-",+C134+1)</f>
        <v>2044</v>
      </c>
      <c r="D135" s="374">
        <f>IF(F134+SUM(E$99:E134)=D$92,F134,D$92-SUM(E$99:E134))</f>
        <v>418383.93142100913</v>
      </c>
      <c r="E135" s="522">
        <f>IF(+J96&lt;F134,J96,D135)</f>
        <v>68788.487804878052</v>
      </c>
      <c r="F135" s="523">
        <f t="shared" si="41"/>
        <v>349595.44361613109</v>
      </c>
      <c r="G135" s="523">
        <f t="shared" si="42"/>
        <v>383989.68751857011</v>
      </c>
      <c r="H135" s="526">
        <f t="shared" si="39"/>
        <v>112376.78011829741</v>
      </c>
      <c r="I135" s="577">
        <f t="shared" si="40"/>
        <v>112376.78011829741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9"/>
        <v/>
      </c>
      <c r="C136" s="507">
        <f>IF(D93="","-",+C135+1)</f>
        <v>2045</v>
      </c>
      <c r="D136" s="374">
        <f>IF(F135+SUM(E$99:E135)=D$92,F135,D$92-SUM(E$99:E135))</f>
        <v>349595.44361613109</v>
      </c>
      <c r="E136" s="522">
        <f>IF(+J96&lt;F135,J96,D136)</f>
        <v>68788.487804878052</v>
      </c>
      <c r="F136" s="523">
        <f t="shared" si="41"/>
        <v>280806.95581125305</v>
      </c>
      <c r="G136" s="523">
        <f t="shared" si="42"/>
        <v>315201.19971369207</v>
      </c>
      <c r="H136" s="526">
        <f t="shared" si="39"/>
        <v>104568.30814184074</v>
      </c>
      <c r="I136" s="577">
        <f t="shared" si="40"/>
        <v>104568.30814184074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9"/>
        <v/>
      </c>
      <c r="C137" s="507">
        <f>IF(D93="","-",+C136+1)</f>
        <v>2046</v>
      </c>
      <c r="D137" s="374">
        <f>IF(F136+SUM(E$99:E136)=D$92,F136,D$92-SUM(E$99:E136))</f>
        <v>280806.95581125305</v>
      </c>
      <c r="E137" s="522">
        <f>IF(+J96&lt;F136,J96,D137)</f>
        <v>68788.487804878052</v>
      </c>
      <c r="F137" s="523">
        <f t="shared" si="41"/>
        <v>212018.46800637501</v>
      </c>
      <c r="G137" s="523">
        <f t="shared" si="42"/>
        <v>246412.71190881403</v>
      </c>
      <c r="H137" s="526">
        <f t="shared" si="39"/>
        <v>96759.836165384069</v>
      </c>
      <c r="I137" s="577">
        <f t="shared" si="40"/>
        <v>96759.836165384069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9"/>
        <v/>
      </c>
      <c r="C138" s="507">
        <f>IF(D93="","-",+C137+1)</f>
        <v>2047</v>
      </c>
      <c r="D138" s="374">
        <f>IF(F137+SUM(E$99:E137)=D$92,F137,D$92-SUM(E$99:E137))</f>
        <v>212018.46800637501</v>
      </c>
      <c r="E138" s="522">
        <f>IF(+J96&lt;F137,J96,D138)</f>
        <v>68788.487804878052</v>
      </c>
      <c r="F138" s="523">
        <f t="shared" si="41"/>
        <v>143229.98020149698</v>
      </c>
      <c r="G138" s="523">
        <f t="shared" si="42"/>
        <v>177624.22410393599</v>
      </c>
      <c r="H138" s="526">
        <f t="shared" si="39"/>
        <v>88951.3641889274</v>
      </c>
      <c r="I138" s="577">
        <f t="shared" si="40"/>
        <v>88951.3641889274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9"/>
        <v/>
      </c>
      <c r="C139" s="507">
        <f>IF(D93="","-",+C138+1)</f>
        <v>2048</v>
      </c>
      <c r="D139" s="374">
        <f>IF(F138+SUM(E$99:E138)=D$92,F138,D$92-SUM(E$99:E138))</f>
        <v>143229.98020149698</v>
      </c>
      <c r="E139" s="522">
        <f>IF(+J96&lt;F138,J96,D139)</f>
        <v>68788.487804878052</v>
      </c>
      <c r="F139" s="523">
        <f t="shared" si="41"/>
        <v>74441.492396618924</v>
      </c>
      <c r="G139" s="523">
        <f t="shared" si="42"/>
        <v>108835.73629905796</v>
      </c>
      <c r="H139" s="526">
        <f t="shared" si="39"/>
        <v>81142.892212470746</v>
      </c>
      <c r="I139" s="577">
        <f t="shared" si="40"/>
        <v>81142.892212470746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9"/>
        <v/>
      </c>
      <c r="C140" s="507">
        <f>IF(D93="","-",+C139+1)</f>
        <v>2049</v>
      </c>
      <c r="D140" s="374">
        <f>IF(F139+SUM(E$99:E139)=D$92,F139,D$92-SUM(E$99:E139))</f>
        <v>74441.492396618924</v>
      </c>
      <c r="E140" s="522">
        <f>IF(+J96&lt;F139,J96,D140)</f>
        <v>68788.487804878052</v>
      </c>
      <c r="F140" s="523">
        <f t="shared" si="41"/>
        <v>5653.0045917408715</v>
      </c>
      <c r="G140" s="523">
        <f t="shared" si="42"/>
        <v>40047.248494179898</v>
      </c>
      <c r="H140" s="526">
        <f t="shared" si="39"/>
        <v>73334.420236014077</v>
      </c>
      <c r="I140" s="577">
        <f t="shared" si="40"/>
        <v>73334.420236014077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9"/>
        <v/>
      </c>
      <c r="C141" s="507">
        <f>IF(D93="","-",+C140+1)</f>
        <v>2050</v>
      </c>
      <c r="D141" s="374">
        <f>IF(F140+SUM(E$99:E140)=D$92,F140,D$92-SUM(E$99:E140))</f>
        <v>5653.0045917408715</v>
      </c>
      <c r="E141" s="522">
        <f>IF(+J96&lt;F140,J96,D141)</f>
        <v>5653.0045917408715</v>
      </c>
      <c r="F141" s="523">
        <f t="shared" si="41"/>
        <v>0</v>
      </c>
      <c r="G141" s="523">
        <f t="shared" si="42"/>
        <v>2826.5022958704358</v>
      </c>
      <c r="H141" s="526">
        <f t="shared" si="39"/>
        <v>5973.8528131947178</v>
      </c>
      <c r="I141" s="577">
        <f t="shared" si="40"/>
        <v>5973.8528131947178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9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9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9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9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9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9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9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9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9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9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9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9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2820328.0000000005</v>
      </c>
      <c r="F155" s="375"/>
      <c r="G155" s="375"/>
      <c r="H155" s="375">
        <f>SUM(H99:H154)</f>
        <v>9967384.2978092078</v>
      </c>
      <c r="I155" s="375">
        <f>SUM(I99:I154)</f>
        <v>9967384.2978092078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view="pageBreakPreview" zoomScale="86" zoomScaleNormal="100" zoomScaleSheetLayoutView="86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10 of 74</v>
      </c>
      <c r="Q1" s="453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524">
        <f>+I$12*((D17+F17)/2)+E17</f>
        <v>0</v>
      </c>
      <c r="H17" s="491">
        <f>+I$13*((D17+F17)/2)+E17</f>
        <v>0</v>
      </c>
      <c r="I17" s="511">
        <f t="shared" ref="I17:I48" si="1">H17-G17</f>
        <v>0</v>
      </c>
      <c r="J17" s="511"/>
      <c r="K17" s="512">
        <v>0</v>
      </c>
      <c r="L17" s="513">
        <f t="shared" ref="L17:L48" si="2">IF(K17&lt;&gt;0,+G17-K17,0)</f>
        <v>0</v>
      </c>
      <c r="M17" s="512">
        <v>0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23">
        <f t="shared" ref="D18:D24" si="5">F17</f>
        <v>0</v>
      </c>
      <c r="E18" s="522">
        <f>IF(+I14&lt;F17,I14,D18)</f>
        <v>0</v>
      </c>
      <c r="F18" s="523">
        <f t="shared" si="0"/>
        <v>0</v>
      </c>
      <c r="G18" s="524">
        <f t="shared" ref="G18:G72" si="6">+I$12*((D18+F18)/2)+E18</f>
        <v>0</v>
      </c>
      <c r="H18" s="491">
        <f t="shared" ref="H18:H72" si="7">+I$13*((D18+F18)/2)+E18</f>
        <v>0</v>
      </c>
      <c r="I18" s="511">
        <f t="shared" si="1"/>
        <v>0</v>
      </c>
      <c r="J18" s="511"/>
      <c r="K18" s="518">
        <v>0</v>
      </c>
      <c r="L18" s="514">
        <f t="shared" si="2"/>
        <v>0</v>
      </c>
      <c r="M18" s="518">
        <v>0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523">
        <f t="shared" si="5"/>
        <v>0</v>
      </c>
      <c r="E19" s="522">
        <f>IF(+I14&lt;F18,I14,D19)</f>
        <v>0</v>
      </c>
      <c r="F19" s="523">
        <f t="shared" si="0"/>
        <v>0</v>
      </c>
      <c r="G19" s="524">
        <f t="shared" si="6"/>
        <v>0</v>
      </c>
      <c r="H19" s="491">
        <f t="shared" si="7"/>
        <v>0</v>
      </c>
      <c r="I19" s="511">
        <f t="shared" si="1"/>
        <v>0</v>
      </c>
      <c r="J19" s="511"/>
      <c r="K19" s="525"/>
      <c r="L19" s="514">
        <f t="shared" si="2"/>
        <v>0</v>
      </c>
      <c r="M19" s="525"/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2011</v>
      </c>
      <c r="D20" s="523">
        <f t="shared" si="5"/>
        <v>0</v>
      </c>
      <c r="E20" s="522">
        <f>IF(+I14&lt;F19,I14,D20)</f>
        <v>0</v>
      </c>
      <c r="F20" s="523">
        <f t="shared" si="0"/>
        <v>0</v>
      </c>
      <c r="G20" s="524">
        <f t="shared" si="6"/>
        <v>0</v>
      </c>
      <c r="H20" s="491">
        <f t="shared" si="7"/>
        <v>0</v>
      </c>
      <c r="I20" s="511">
        <f t="shared" si="1"/>
        <v>0</v>
      </c>
      <c r="J20" s="511"/>
      <c r="K20" s="525"/>
      <c r="L20" s="514">
        <f t="shared" si="2"/>
        <v>0</v>
      </c>
      <c r="M20" s="525"/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8"/>
        <v/>
      </c>
      <c r="C21" s="507">
        <f>IF(D12="","-",+C20+1)</f>
        <v>2012</v>
      </c>
      <c r="D21" s="523">
        <f t="shared" si="5"/>
        <v>0</v>
      </c>
      <c r="E21" s="522">
        <f>IF(+I14&lt;F20,I14,D21)</f>
        <v>0</v>
      </c>
      <c r="F21" s="523">
        <f t="shared" si="0"/>
        <v>0</v>
      </c>
      <c r="G21" s="524">
        <f t="shared" si="6"/>
        <v>0</v>
      </c>
      <c r="H21" s="491">
        <f t="shared" si="7"/>
        <v>0</v>
      </c>
      <c r="I21" s="511">
        <f t="shared" si="1"/>
        <v>0</v>
      </c>
      <c r="J21" s="511"/>
      <c r="K21" s="525"/>
      <c r="L21" s="514">
        <f t="shared" si="2"/>
        <v>0</v>
      </c>
      <c r="M21" s="525"/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8"/>
        <v/>
      </c>
      <c r="C22" s="507">
        <f>IF(D11="","-",+C21+1)</f>
        <v>2013</v>
      </c>
      <c r="D22" s="523">
        <f t="shared" si="5"/>
        <v>0</v>
      </c>
      <c r="E22" s="522">
        <f>IF(+I14&lt;F21,I14,D22)</f>
        <v>0</v>
      </c>
      <c r="F22" s="523">
        <f t="shared" si="0"/>
        <v>0</v>
      </c>
      <c r="G22" s="524">
        <f t="shared" si="6"/>
        <v>0</v>
      </c>
      <c r="H22" s="491">
        <f t="shared" si="7"/>
        <v>0</v>
      </c>
      <c r="I22" s="511">
        <f t="shared" si="1"/>
        <v>0</v>
      </c>
      <c r="J22" s="511"/>
      <c r="K22" s="525"/>
      <c r="L22" s="514">
        <f t="shared" si="2"/>
        <v>0</v>
      </c>
      <c r="M22" s="525"/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8"/>
        <v/>
      </c>
      <c r="C23" s="507">
        <f>IF(D11="","-",+C22+1)</f>
        <v>2014</v>
      </c>
      <c r="D23" s="523">
        <f t="shared" si="5"/>
        <v>0</v>
      </c>
      <c r="E23" s="522">
        <f>IF(+I14&lt;F22,I14,D23)</f>
        <v>0</v>
      </c>
      <c r="F23" s="523">
        <f t="shared" si="0"/>
        <v>0</v>
      </c>
      <c r="G23" s="524">
        <f t="shared" si="6"/>
        <v>0</v>
      </c>
      <c r="H23" s="491">
        <f t="shared" si="7"/>
        <v>0</v>
      </c>
      <c r="I23" s="511">
        <f t="shared" si="1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8"/>
        <v/>
      </c>
      <c r="C24" s="507">
        <f>IF(D11="","-",+C23+1)</f>
        <v>2015</v>
      </c>
      <c r="D24" s="523">
        <f t="shared" si="5"/>
        <v>0</v>
      </c>
      <c r="E24" s="522">
        <f>IF(+I14&lt;F23,I14,D24)</f>
        <v>0</v>
      </c>
      <c r="F24" s="523">
        <f t="shared" si="0"/>
        <v>0</v>
      </c>
      <c r="G24" s="524">
        <f t="shared" si="6"/>
        <v>0</v>
      </c>
      <c r="H24" s="491">
        <f t="shared" si="7"/>
        <v>0</v>
      </c>
      <c r="I24" s="511">
        <f t="shared" si="1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8"/>
        <v/>
      </c>
      <c r="C25" s="507">
        <f>IF(D11="","-",+C24+1)</f>
        <v>2016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6"/>
        <v>0</v>
      </c>
      <c r="H25" s="491">
        <f t="shared" si="7"/>
        <v>0</v>
      </c>
      <c r="I25" s="511">
        <f t="shared" si="1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8"/>
        <v/>
      </c>
      <c r="C26" s="507">
        <f>IF(D11="","-",+C25+1)</f>
        <v>2017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6"/>
        <v>0</v>
      </c>
      <c r="H26" s="491">
        <f t="shared" si="7"/>
        <v>0</v>
      </c>
      <c r="I26" s="511">
        <f t="shared" si="1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8"/>
        <v/>
      </c>
      <c r="C27" s="507">
        <f>IF(D11="","-",+C26+1)</f>
        <v>2018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6"/>
        <v>0</v>
      </c>
      <c r="H27" s="491">
        <f t="shared" si="7"/>
        <v>0</v>
      </c>
      <c r="I27" s="511">
        <f t="shared" si="1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8"/>
        <v/>
      </c>
      <c r="C28" s="507">
        <f>IF(D11="","-",+C27+1)</f>
        <v>2019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6"/>
        <v>0</v>
      </c>
      <c r="H28" s="491">
        <f t="shared" si="7"/>
        <v>0</v>
      </c>
      <c r="I28" s="511">
        <f t="shared" si="1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8"/>
        <v/>
      </c>
      <c r="C29" s="507">
        <f>IF(D11="","-",+C28+1)</f>
        <v>2020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6"/>
        <v>0</v>
      </c>
      <c r="H29" s="491">
        <f t="shared" si="7"/>
        <v>0</v>
      </c>
      <c r="I29" s="511">
        <f t="shared" si="1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8"/>
        <v/>
      </c>
      <c r="C30" s="507">
        <f>IF(D11="","-",+C29+1)</f>
        <v>2021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6"/>
        <v>0</v>
      </c>
      <c r="H30" s="491">
        <f t="shared" si="7"/>
        <v>0</v>
      </c>
      <c r="I30" s="511">
        <f t="shared" si="1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8"/>
        <v/>
      </c>
      <c r="C31" s="507">
        <f>IF(D11="","-",+C30+1)</f>
        <v>2022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6"/>
        <v>0</v>
      </c>
      <c r="H31" s="491">
        <f t="shared" si="7"/>
        <v>0</v>
      </c>
      <c r="I31" s="511">
        <f t="shared" si="1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8"/>
        <v/>
      </c>
      <c r="C32" s="507">
        <f>IF(D11="","-",+C31+1)</f>
        <v>2023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6"/>
        <v>0</v>
      </c>
      <c r="H32" s="491">
        <f t="shared" si="7"/>
        <v>0</v>
      </c>
      <c r="I32" s="511">
        <f t="shared" si="1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8"/>
        <v/>
      </c>
      <c r="C33" s="507">
        <f>IF(D11="","-",+C32+1)</f>
        <v>2024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6"/>
        <v>0</v>
      </c>
      <c r="H33" s="491">
        <f t="shared" si="7"/>
        <v>0</v>
      </c>
      <c r="I33" s="511">
        <f t="shared" si="1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8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6"/>
        <v>0</v>
      </c>
      <c r="H34" s="491">
        <f t="shared" si="7"/>
        <v>0</v>
      </c>
      <c r="I34" s="511">
        <f t="shared" si="1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8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6"/>
        <v>0</v>
      </c>
      <c r="H35" s="491">
        <f t="shared" si="7"/>
        <v>0</v>
      </c>
      <c r="I35" s="511">
        <f t="shared" si="1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8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6"/>
        <v>0</v>
      </c>
      <c r="H36" s="491">
        <f t="shared" si="7"/>
        <v>0</v>
      </c>
      <c r="I36" s="511">
        <f t="shared" si="1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8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6"/>
        <v>0</v>
      </c>
      <c r="H37" s="491">
        <f t="shared" si="7"/>
        <v>0</v>
      </c>
      <c r="I37" s="511">
        <f t="shared" si="1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8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6"/>
        <v>0</v>
      </c>
      <c r="H38" s="491">
        <f t="shared" si="7"/>
        <v>0</v>
      </c>
      <c r="I38" s="511">
        <f t="shared" si="1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8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6"/>
        <v>0</v>
      </c>
      <c r="H39" s="491">
        <f t="shared" si="7"/>
        <v>0</v>
      </c>
      <c r="I39" s="511">
        <f t="shared" si="1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8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6"/>
        <v>0</v>
      </c>
      <c r="H40" s="491">
        <f t="shared" si="7"/>
        <v>0</v>
      </c>
      <c r="I40" s="511">
        <f t="shared" si="1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8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6"/>
        <v>0</v>
      </c>
      <c r="H41" s="491">
        <f t="shared" si="7"/>
        <v>0</v>
      </c>
      <c r="I41" s="511">
        <f t="shared" si="1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8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6"/>
        <v>0</v>
      </c>
      <c r="H42" s="491">
        <f t="shared" si="7"/>
        <v>0</v>
      </c>
      <c r="I42" s="511">
        <f t="shared" si="1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8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6"/>
        <v>0</v>
      </c>
      <c r="H43" s="491">
        <f t="shared" si="7"/>
        <v>0</v>
      </c>
      <c r="I43" s="511">
        <f t="shared" si="1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8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6"/>
        <v>0</v>
      </c>
      <c r="H44" s="491">
        <f t="shared" si="7"/>
        <v>0</v>
      </c>
      <c r="I44" s="511">
        <f t="shared" si="1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8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6"/>
        <v>0</v>
      </c>
      <c r="H45" s="491">
        <f t="shared" si="7"/>
        <v>0</v>
      </c>
      <c r="I45" s="511">
        <f t="shared" si="1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8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6"/>
        <v>0</v>
      </c>
      <c r="H46" s="491">
        <f t="shared" si="7"/>
        <v>0</v>
      </c>
      <c r="I46" s="511">
        <f t="shared" si="1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8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6"/>
        <v>0</v>
      </c>
      <c r="H47" s="491">
        <f t="shared" si="7"/>
        <v>0</v>
      </c>
      <c r="I47" s="511">
        <f t="shared" si="1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8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6"/>
        <v>0</v>
      </c>
      <c r="H48" s="491">
        <f t="shared" si="7"/>
        <v>0</v>
      </c>
      <c r="I48" s="511">
        <f t="shared" si="1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8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si="6"/>
        <v>0</v>
      </c>
      <c r="H49" s="491">
        <f t="shared" si="7"/>
        <v>0</v>
      </c>
      <c r="I49" s="511">
        <f t="shared" ref="I49:I72" si="10">H49-G49</f>
        <v>0</v>
      </c>
      <c r="J49" s="511"/>
      <c r="K49" s="525"/>
      <c r="L49" s="514">
        <f t="shared" ref="L49:L72" si="11">IF(K49&lt;&gt;0,+G49-K49,0)</f>
        <v>0</v>
      </c>
      <c r="M49" s="525"/>
      <c r="N49" s="514">
        <f t="shared" ref="N49:N72" si="12">IF(M49&lt;&gt;0,+H49-M49,0)</f>
        <v>0</v>
      </c>
      <c r="O49" s="514">
        <f t="shared" ref="O49:O72" si="13">+N49-L49</f>
        <v>0</v>
      </c>
      <c r="P49" s="272"/>
    </row>
    <row r="50" spans="2:17">
      <c r="B50" s="195" t="str">
        <f t="shared" si="8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6"/>
        <v>0</v>
      </c>
      <c r="H50" s="491">
        <f t="shared" si="7"/>
        <v>0</v>
      </c>
      <c r="I50" s="511">
        <f t="shared" si="10"/>
        <v>0</v>
      </c>
      <c r="J50" s="511"/>
      <c r="K50" s="525"/>
      <c r="L50" s="514">
        <f t="shared" si="11"/>
        <v>0</v>
      </c>
      <c r="M50" s="525"/>
      <c r="N50" s="514">
        <f t="shared" si="12"/>
        <v>0</v>
      </c>
      <c r="O50" s="514">
        <f t="shared" si="13"/>
        <v>0</v>
      </c>
      <c r="P50" s="272"/>
    </row>
    <row r="51" spans="2:17">
      <c r="B51" s="195" t="str">
        <f t="shared" si="8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6"/>
        <v>0</v>
      </c>
      <c r="H51" s="491">
        <f t="shared" si="7"/>
        <v>0</v>
      </c>
      <c r="I51" s="511">
        <f t="shared" si="10"/>
        <v>0</v>
      </c>
      <c r="J51" s="511"/>
      <c r="K51" s="525"/>
      <c r="L51" s="514">
        <f t="shared" si="11"/>
        <v>0</v>
      </c>
      <c r="M51" s="525"/>
      <c r="N51" s="514">
        <f t="shared" si="12"/>
        <v>0</v>
      </c>
      <c r="O51" s="514">
        <f t="shared" si="13"/>
        <v>0</v>
      </c>
      <c r="P51" s="272"/>
    </row>
    <row r="52" spans="2:17">
      <c r="B52" s="195" t="str">
        <f t="shared" si="8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6"/>
        <v>0</v>
      </c>
      <c r="H52" s="491">
        <f t="shared" si="7"/>
        <v>0</v>
      </c>
      <c r="I52" s="511">
        <f t="shared" si="10"/>
        <v>0</v>
      </c>
      <c r="J52" s="511"/>
      <c r="K52" s="525"/>
      <c r="L52" s="514">
        <f t="shared" si="11"/>
        <v>0</v>
      </c>
      <c r="M52" s="525"/>
      <c r="N52" s="514">
        <f t="shared" si="12"/>
        <v>0</v>
      </c>
      <c r="O52" s="514">
        <f t="shared" si="13"/>
        <v>0</v>
      </c>
      <c r="P52" s="272"/>
    </row>
    <row r="53" spans="2:17">
      <c r="B53" s="195" t="str">
        <f t="shared" si="8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6"/>
        <v>0</v>
      </c>
      <c r="H53" s="491">
        <f t="shared" si="7"/>
        <v>0</v>
      </c>
      <c r="I53" s="511">
        <f t="shared" si="10"/>
        <v>0</v>
      </c>
      <c r="J53" s="511"/>
      <c r="K53" s="525"/>
      <c r="L53" s="514">
        <f t="shared" si="11"/>
        <v>0</v>
      </c>
      <c r="M53" s="525"/>
      <c r="N53" s="514">
        <f t="shared" si="12"/>
        <v>0</v>
      </c>
      <c r="O53" s="514">
        <f t="shared" si="13"/>
        <v>0</v>
      </c>
      <c r="P53" s="272"/>
    </row>
    <row r="54" spans="2:17">
      <c r="B54" s="195" t="str">
        <f t="shared" si="8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6"/>
        <v>0</v>
      </c>
      <c r="H54" s="491">
        <f t="shared" si="7"/>
        <v>0</v>
      </c>
      <c r="I54" s="511">
        <f t="shared" si="10"/>
        <v>0</v>
      </c>
      <c r="J54" s="511"/>
      <c r="K54" s="525"/>
      <c r="L54" s="514">
        <f t="shared" si="11"/>
        <v>0</v>
      </c>
      <c r="M54" s="525"/>
      <c r="N54" s="514">
        <f t="shared" si="12"/>
        <v>0</v>
      </c>
      <c r="O54" s="514">
        <f t="shared" si="13"/>
        <v>0</v>
      </c>
      <c r="P54" s="272"/>
    </row>
    <row r="55" spans="2:17">
      <c r="B55" s="195" t="str">
        <f t="shared" si="8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6"/>
        <v>0</v>
      </c>
      <c r="H55" s="491">
        <f t="shared" si="7"/>
        <v>0</v>
      </c>
      <c r="I55" s="511">
        <f t="shared" si="10"/>
        <v>0</v>
      </c>
      <c r="J55" s="511"/>
      <c r="K55" s="525"/>
      <c r="L55" s="514">
        <f t="shared" si="11"/>
        <v>0</v>
      </c>
      <c r="M55" s="525"/>
      <c r="N55" s="514">
        <f t="shared" si="12"/>
        <v>0</v>
      </c>
      <c r="O55" s="514">
        <f t="shared" si="13"/>
        <v>0</v>
      </c>
      <c r="P55" s="272"/>
    </row>
    <row r="56" spans="2:17">
      <c r="B56" s="195" t="str">
        <f t="shared" si="8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6"/>
        <v>0</v>
      </c>
      <c r="H56" s="491">
        <f t="shared" si="7"/>
        <v>0</v>
      </c>
      <c r="I56" s="511">
        <f t="shared" si="10"/>
        <v>0</v>
      </c>
      <c r="J56" s="511"/>
      <c r="K56" s="525"/>
      <c r="L56" s="514">
        <f t="shared" si="11"/>
        <v>0</v>
      </c>
      <c r="M56" s="525"/>
      <c r="N56" s="514">
        <f t="shared" si="12"/>
        <v>0</v>
      </c>
      <c r="O56" s="514">
        <f t="shared" si="13"/>
        <v>0</v>
      </c>
      <c r="P56" s="272"/>
    </row>
    <row r="57" spans="2:17">
      <c r="B57" s="195" t="str">
        <f t="shared" si="8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6"/>
        <v>0</v>
      </c>
      <c r="H57" s="491">
        <f t="shared" si="7"/>
        <v>0</v>
      </c>
      <c r="I57" s="511">
        <f t="shared" si="10"/>
        <v>0</v>
      </c>
      <c r="J57" s="511"/>
      <c r="K57" s="525"/>
      <c r="L57" s="514">
        <f t="shared" si="11"/>
        <v>0</v>
      </c>
      <c r="M57" s="525"/>
      <c r="N57" s="514">
        <f t="shared" si="12"/>
        <v>0</v>
      </c>
      <c r="O57" s="514">
        <f t="shared" si="13"/>
        <v>0</v>
      </c>
      <c r="P57" s="272"/>
    </row>
    <row r="58" spans="2:17">
      <c r="B58" s="195" t="str">
        <f t="shared" si="8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6"/>
        <v>0</v>
      </c>
      <c r="H58" s="491">
        <f t="shared" si="7"/>
        <v>0</v>
      </c>
      <c r="I58" s="511">
        <f t="shared" si="10"/>
        <v>0</v>
      </c>
      <c r="J58" s="511"/>
      <c r="K58" s="525"/>
      <c r="L58" s="514">
        <f t="shared" si="11"/>
        <v>0</v>
      </c>
      <c r="M58" s="525"/>
      <c r="N58" s="514">
        <f t="shared" si="12"/>
        <v>0</v>
      </c>
      <c r="O58" s="514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6"/>
        <v>0</v>
      </c>
      <c r="H59" s="491">
        <f t="shared" si="7"/>
        <v>0</v>
      </c>
      <c r="I59" s="511">
        <f t="shared" si="10"/>
        <v>0</v>
      </c>
      <c r="J59" s="511"/>
      <c r="K59" s="525"/>
      <c r="L59" s="514">
        <f t="shared" si="11"/>
        <v>0</v>
      </c>
      <c r="M59" s="525"/>
      <c r="N59" s="514">
        <f t="shared" si="12"/>
        <v>0</v>
      </c>
      <c r="O59" s="514">
        <f t="shared" si="13"/>
        <v>0</v>
      </c>
      <c r="P59" s="272"/>
    </row>
    <row r="60" spans="2:17">
      <c r="B60" s="195" t="str">
        <f t="shared" si="8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6"/>
        <v>0</v>
      </c>
      <c r="H60" s="491">
        <f t="shared" si="7"/>
        <v>0</v>
      </c>
      <c r="I60" s="511">
        <f t="shared" si="10"/>
        <v>0</v>
      </c>
      <c r="J60" s="511"/>
      <c r="K60" s="525"/>
      <c r="L60" s="514">
        <f t="shared" si="11"/>
        <v>0</v>
      </c>
      <c r="M60" s="525"/>
      <c r="N60" s="514">
        <f t="shared" si="12"/>
        <v>0</v>
      </c>
      <c r="O60" s="514">
        <f t="shared" si="13"/>
        <v>0</v>
      </c>
      <c r="P60" s="272"/>
    </row>
    <row r="61" spans="2:17">
      <c r="B61" s="195" t="str">
        <f t="shared" si="8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6"/>
        <v>0</v>
      </c>
      <c r="H61" s="491">
        <f t="shared" si="7"/>
        <v>0</v>
      </c>
      <c r="I61" s="511">
        <f t="shared" si="10"/>
        <v>0</v>
      </c>
      <c r="J61" s="511"/>
      <c r="K61" s="525"/>
      <c r="L61" s="514">
        <f t="shared" si="11"/>
        <v>0</v>
      </c>
      <c r="M61" s="525"/>
      <c r="N61" s="514">
        <f t="shared" si="12"/>
        <v>0</v>
      </c>
      <c r="O61" s="514">
        <f t="shared" si="13"/>
        <v>0</v>
      </c>
      <c r="P61" s="272"/>
    </row>
    <row r="62" spans="2:17">
      <c r="B62" s="195" t="str">
        <f t="shared" si="8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6"/>
        <v>0</v>
      </c>
      <c r="H62" s="491">
        <f t="shared" si="7"/>
        <v>0</v>
      </c>
      <c r="I62" s="511">
        <f t="shared" si="10"/>
        <v>0</v>
      </c>
      <c r="J62" s="511"/>
      <c r="K62" s="525"/>
      <c r="L62" s="514">
        <f t="shared" si="11"/>
        <v>0</v>
      </c>
      <c r="M62" s="525"/>
      <c r="N62" s="514">
        <f t="shared" si="12"/>
        <v>0</v>
      </c>
      <c r="O62" s="514">
        <f t="shared" si="13"/>
        <v>0</v>
      </c>
      <c r="P62" s="272"/>
    </row>
    <row r="63" spans="2:17">
      <c r="B63" s="195" t="str">
        <f t="shared" si="8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6"/>
        <v>0</v>
      </c>
      <c r="H63" s="491">
        <f t="shared" si="7"/>
        <v>0</v>
      </c>
      <c r="I63" s="511">
        <f t="shared" si="10"/>
        <v>0</v>
      </c>
      <c r="J63" s="511"/>
      <c r="K63" s="525"/>
      <c r="L63" s="514">
        <f t="shared" si="11"/>
        <v>0</v>
      </c>
      <c r="M63" s="525"/>
      <c r="N63" s="514">
        <f t="shared" si="12"/>
        <v>0</v>
      </c>
      <c r="O63" s="514">
        <f t="shared" si="13"/>
        <v>0</v>
      </c>
      <c r="P63" s="272"/>
    </row>
    <row r="64" spans="2:17">
      <c r="B64" s="195" t="str">
        <f t="shared" si="8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6"/>
        <v>0</v>
      </c>
      <c r="H64" s="491">
        <f t="shared" si="7"/>
        <v>0</v>
      </c>
      <c r="I64" s="511">
        <f t="shared" si="10"/>
        <v>0</v>
      </c>
      <c r="J64" s="511"/>
      <c r="K64" s="525"/>
      <c r="L64" s="514">
        <f t="shared" si="11"/>
        <v>0</v>
      </c>
      <c r="M64" s="525"/>
      <c r="N64" s="514">
        <f t="shared" si="12"/>
        <v>0</v>
      </c>
      <c r="O64" s="514">
        <f t="shared" si="13"/>
        <v>0</v>
      </c>
      <c r="P64" s="272"/>
    </row>
    <row r="65" spans="1:16">
      <c r="B65" s="195" t="str">
        <f t="shared" si="8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6"/>
        <v>0</v>
      </c>
      <c r="H65" s="491">
        <f t="shared" si="7"/>
        <v>0</v>
      </c>
      <c r="I65" s="511">
        <f t="shared" si="10"/>
        <v>0</v>
      </c>
      <c r="J65" s="511"/>
      <c r="K65" s="525"/>
      <c r="L65" s="514">
        <f t="shared" si="11"/>
        <v>0</v>
      </c>
      <c r="M65" s="525"/>
      <c r="N65" s="514">
        <f t="shared" si="12"/>
        <v>0</v>
      </c>
      <c r="O65" s="514">
        <f t="shared" si="13"/>
        <v>0</v>
      </c>
      <c r="P65" s="272"/>
    </row>
    <row r="66" spans="1:16">
      <c r="B66" s="195" t="str">
        <f t="shared" si="8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6"/>
        <v>0</v>
      </c>
      <c r="H66" s="491">
        <f t="shared" si="7"/>
        <v>0</v>
      </c>
      <c r="I66" s="511">
        <f t="shared" si="10"/>
        <v>0</v>
      </c>
      <c r="J66" s="511"/>
      <c r="K66" s="525"/>
      <c r="L66" s="514">
        <f t="shared" si="11"/>
        <v>0</v>
      </c>
      <c r="M66" s="525"/>
      <c r="N66" s="514">
        <f t="shared" si="12"/>
        <v>0</v>
      </c>
      <c r="O66" s="514">
        <f t="shared" si="13"/>
        <v>0</v>
      </c>
      <c r="P66" s="272"/>
    </row>
    <row r="67" spans="1:16">
      <c r="B67" s="195" t="str">
        <f t="shared" si="8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6"/>
        <v>0</v>
      </c>
      <c r="H67" s="491">
        <f t="shared" si="7"/>
        <v>0</v>
      </c>
      <c r="I67" s="511">
        <f t="shared" si="10"/>
        <v>0</v>
      </c>
      <c r="J67" s="511"/>
      <c r="K67" s="525"/>
      <c r="L67" s="514">
        <f t="shared" si="11"/>
        <v>0</v>
      </c>
      <c r="M67" s="525"/>
      <c r="N67" s="514">
        <f t="shared" si="12"/>
        <v>0</v>
      </c>
      <c r="O67" s="514">
        <f t="shared" si="13"/>
        <v>0</v>
      </c>
      <c r="P67" s="272"/>
    </row>
    <row r="68" spans="1:16">
      <c r="B68" s="195" t="str">
        <f t="shared" si="8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6"/>
        <v>0</v>
      </c>
      <c r="H68" s="491">
        <f t="shared" si="7"/>
        <v>0</v>
      </c>
      <c r="I68" s="511">
        <f t="shared" si="10"/>
        <v>0</v>
      </c>
      <c r="J68" s="511"/>
      <c r="K68" s="525"/>
      <c r="L68" s="514">
        <f t="shared" si="11"/>
        <v>0</v>
      </c>
      <c r="M68" s="525"/>
      <c r="N68" s="514">
        <f t="shared" si="12"/>
        <v>0</v>
      </c>
      <c r="O68" s="514">
        <f t="shared" si="13"/>
        <v>0</v>
      </c>
      <c r="P68" s="272"/>
    </row>
    <row r="69" spans="1:16">
      <c r="B69" s="195" t="str">
        <f t="shared" si="8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6"/>
        <v>0</v>
      </c>
      <c r="H69" s="491">
        <f t="shared" si="7"/>
        <v>0</v>
      </c>
      <c r="I69" s="511">
        <f t="shared" si="10"/>
        <v>0</v>
      </c>
      <c r="J69" s="511"/>
      <c r="K69" s="525"/>
      <c r="L69" s="514">
        <f t="shared" si="11"/>
        <v>0</v>
      </c>
      <c r="M69" s="525"/>
      <c r="N69" s="514">
        <f t="shared" si="12"/>
        <v>0</v>
      </c>
      <c r="O69" s="514">
        <f t="shared" si="13"/>
        <v>0</v>
      </c>
      <c r="P69" s="272"/>
    </row>
    <row r="70" spans="1:16">
      <c r="B70" s="195" t="str">
        <f t="shared" si="8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6"/>
        <v>0</v>
      </c>
      <c r="H70" s="491">
        <f t="shared" si="7"/>
        <v>0</v>
      </c>
      <c r="I70" s="511">
        <f t="shared" si="10"/>
        <v>0</v>
      </c>
      <c r="J70" s="511"/>
      <c r="K70" s="525"/>
      <c r="L70" s="514">
        <f t="shared" si="11"/>
        <v>0</v>
      </c>
      <c r="M70" s="525"/>
      <c r="N70" s="514">
        <f t="shared" si="12"/>
        <v>0</v>
      </c>
      <c r="O70" s="514">
        <f t="shared" si="13"/>
        <v>0</v>
      </c>
      <c r="P70" s="272"/>
    </row>
    <row r="71" spans="1:16">
      <c r="B71" s="195" t="str">
        <f t="shared" si="8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6"/>
        <v>0</v>
      </c>
      <c r="H71" s="491">
        <f t="shared" si="7"/>
        <v>0</v>
      </c>
      <c r="I71" s="511">
        <f t="shared" si="10"/>
        <v>0</v>
      </c>
      <c r="J71" s="511"/>
      <c r="K71" s="525"/>
      <c r="L71" s="514">
        <f t="shared" si="11"/>
        <v>0</v>
      </c>
      <c r="M71" s="525"/>
      <c r="N71" s="514">
        <f t="shared" si="12"/>
        <v>0</v>
      </c>
      <c r="O71" s="514">
        <f t="shared" si="13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6"/>
        <v>0</v>
      </c>
      <c r="H72" s="471">
        <f t="shared" si="7"/>
        <v>0</v>
      </c>
      <c r="I72" s="531">
        <f t="shared" si="10"/>
        <v>0</v>
      </c>
      <c r="J72" s="511"/>
      <c r="K72" s="532"/>
      <c r="L72" s="533">
        <f t="shared" si="11"/>
        <v>0</v>
      </c>
      <c r="M72" s="532"/>
      <c r="N72" s="533">
        <f t="shared" si="12"/>
        <v>0</v>
      </c>
      <c r="O72" s="533">
        <f t="shared" si="13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4">+(F99+D99)/2</f>
        <v>0</v>
      </c>
      <c r="H99" s="604">
        <f t="shared" ref="H99:H112" si="15">+J$94*G99+E99</f>
        <v>0</v>
      </c>
      <c r="I99" s="605">
        <f t="shared" ref="I99:I112" si="16">+J$95*G99+E99</f>
        <v>0</v>
      </c>
      <c r="J99" s="514">
        <f t="shared" ref="J99:J130" si="17">+I99-H99</f>
        <v>0</v>
      </c>
      <c r="K99" s="514"/>
      <c r="L99" s="512">
        <v>0</v>
      </c>
      <c r="M99" s="513">
        <f t="shared" ref="M99:M130" si="18">IF(L99&lt;&gt;0,+H99-L99,0)</f>
        <v>0</v>
      </c>
      <c r="N99" s="512">
        <v>0</v>
      </c>
      <c r="O99" s="513">
        <f t="shared" ref="O99:O130" si="19">IF(N99&lt;&gt;0,+I99-N99,0)</f>
        <v>0</v>
      </c>
      <c r="P99" s="513">
        <f t="shared" ref="P99:P130" si="2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2009</v>
      </c>
      <c r="D100" s="374">
        <f t="shared" ref="D100:D109" si="21">F99</f>
        <v>0</v>
      </c>
      <c r="E100" s="522">
        <f>IF(+J96&lt;F99,J96,D100)</f>
        <v>0</v>
      </c>
      <c r="F100" s="523">
        <f t="shared" ref="F100:F130" si="22">+D100-E100</f>
        <v>0</v>
      </c>
      <c r="G100" s="523">
        <f t="shared" si="14"/>
        <v>0</v>
      </c>
      <c r="H100" s="526">
        <f t="shared" si="15"/>
        <v>0</v>
      </c>
      <c r="I100" s="577">
        <f t="shared" si="16"/>
        <v>0</v>
      </c>
      <c r="J100" s="514">
        <f t="shared" si="17"/>
        <v>0</v>
      </c>
      <c r="K100" s="514"/>
      <c r="L100" s="518">
        <v>0</v>
      </c>
      <c r="M100" s="514">
        <f t="shared" si="18"/>
        <v>0</v>
      </c>
      <c r="N100" s="518">
        <v>0</v>
      </c>
      <c r="O100" s="514">
        <f t="shared" si="19"/>
        <v>0</v>
      </c>
      <c r="P100" s="514">
        <f t="shared" si="20"/>
        <v>0</v>
      </c>
      <c r="Q100" s="269"/>
    </row>
    <row r="101" spans="1:17">
      <c r="B101" s="195" t="str">
        <f t="shared" ref="B101:B154" si="23">IF(D101=F100,"","IU")</f>
        <v/>
      </c>
      <c r="C101" s="507">
        <f>IF(D93="","-",+C100+1)</f>
        <v>2010</v>
      </c>
      <c r="D101" s="374">
        <f t="shared" si="21"/>
        <v>0</v>
      </c>
      <c r="E101" s="522">
        <f>IF(+J96&lt;F100,J96,D101)</f>
        <v>0</v>
      </c>
      <c r="F101" s="523">
        <f t="shared" si="22"/>
        <v>0</v>
      </c>
      <c r="G101" s="523">
        <f t="shared" si="14"/>
        <v>0</v>
      </c>
      <c r="H101" s="526">
        <f t="shared" si="15"/>
        <v>0</v>
      </c>
      <c r="I101" s="577">
        <f t="shared" si="16"/>
        <v>0</v>
      </c>
      <c r="J101" s="514">
        <f t="shared" si="17"/>
        <v>0</v>
      </c>
      <c r="K101" s="514"/>
      <c r="L101" s="525"/>
      <c r="M101" s="514">
        <f t="shared" si="18"/>
        <v>0</v>
      </c>
      <c r="N101" s="525"/>
      <c r="O101" s="514">
        <f t="shared" si="19"/>
        <v>0</v>
      </c>
      <c r="P101" s="514">
        <f t="shared" si="20"/>
        <v>0</v>
      </c>
      <c r="Q101" s="269"/>
    </row>
    <row r="102" spans="1:17">
      <c r="B102" s="195" t="str">
        <f t="shared" si="23"/>
        <v/>
      </c>
      <c r="C102" s="507">
        <f>IF(D93="","-",+C101+1)</f>
        <v>2011</v>
      </c>
      <c r="D102" s="374">
        <f t="shared" si="21"/>
        <v>0</v>
      </c>
      <c r="E102" s="522">
        <f>IF(+J96&lt;F101,J96,D102)</f>
        <v>0</v>
      </c>
      <c r="F102" s="523">
        <f t="shared" si="22"/>
        <v>0</v>
      </c>
      <c r="G102" s="523">
        <f t="shared" si="14"/>
        <v>0</v>
      </c>
      <c r="H102" s="526">
        <f t="shared" si="15"/>
        <v>0</v>
      </c>
      <c r="I102" s="577">
        <f t="shared" si="16"/>
        <v>0</v>
      </c>
      <c r="J102" s="514">
        <f t="shared" si="17"/>
        <v>0</v>
      </c>
      <c r="K102" s="514"/>
      <c r="L102" s="525"/>
      <c r="M102" s="514">
        <f t="shared" si="18"/>
        <v>0</v>
      </c>
      <c r="N102" s="525"/>
      <c r="O102" s="514">
        <f t="shared" si="19"/>
        <v>0</v>
      </c>
      <c r="P102" s="514">
        <f t="shared" si="20"/>
        <v>0</v>
      </c>
      <c r="Q102" s="269"/>
    </row>
    <row r="103" spans="1:17">
      <c r="B103" s="195" t="str">
        <f t="shared" si="23"/>
        <v/>
      </c>
      <c r="C103" s="507">
        <f>IF(D93="","-",+C102+1)</f>
        <v>2012</v>
      </c>
      <c r="D103" s="374">
        <f t="shared" si="21"/>
        <v>0</v>
      </c>
      <c r="E103" s="522">
        <f>IF(+J96&lt;F102,J96,D103)</f>
        <v>0</v>
      </c>
      <c r="F103" s="523">
        <f t="shared" si="22"/>
        <v>0</v>
      </c>
      <c r="G103" s="523">
        <f t="shared" si="14"/>
        <v>0</v>
      </c>
      <c r="H103" s="526">
        <f t="shared" si="15"/>
        <v>0</v>
      </c>
      <c r="I103" s="577">
        <f t="shared" si="16"/>
        <v>0</v>
      </c>
      <c r="J103" s="514">
        <f t="shared" si="17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  <c r="Q103" s="269"/>
    </row>
    <row r="104" spans="1:17">
      <c r="B104" s="195" t="str">
        <f t="shared" si="23"/>
        <v/>
      </c>
      <c r="C104" s="507">
        <f>IF(D93="","-",+C103+1)</f>
        <v>2013</v>
      </c>
      <c r="D104" s="374">
        <f t="shared" si="21"/>
        <v>0</v>
      </c>
      <c r="E104" s="522">
        <f>IF(+J96&lt;F103,J96,D104)</f>
        <v>0</v>
      </c>
      <c r="F104" s="523">
        <f t="shared" si="22"/>
        <v>0</v>
      </c>
      <c r="G104" s="523">
        <f t="shared" si="14"/>
        <v>0</v>
      </c>
      <c r="H104" s="526">
        <f t="shared" si="15"/>
        <v>0</v>
      </c>
      <c r="I104" s="577">
        <f t="shared" si="16"/>
        <v>0</v>
      </c>
      <c r="J104" s="514">
        <f t="shared" si="17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  <c r="Q104" s="269"/>
    </row>
    <row r="105" spans="1:17">
      <c r="B105" s="195" t="str">
        <f t="shared" si="23"/>
        <v/>
      </c>
      <c r="C105" s="507">
        <f>IF(D93="","-",+C104+1)</f>
        <v>2014</v>
      </c>
      <c r="D105" s="374">
        <f t="shared" si="21"/>
        <v>0</v>
      </c>
      <c r="E105" s="522">
        <f>IF(+J96&lt;F104,J96,D105)</f>
        <v>0</v>
      </c>
      <c r="F105" s="523">
        <f t="shared" si="22"/>
        <v>0</v>
      </c>
      <c r="G105" s="523">
        <f t="shared" si="14"/>
        <v>0</v>
      </c>
      <c r="H105" s="526">
        <f t="shared" si="15"/>
        <v>0</v>
      </c>
      <c r="I105" s="577">
        <f t="shared" si="16"/>
        <v>0</v>
      </c>
      <c r="J105" s="514">
        <f t="shared" si="17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  <c r="Q105" s="269"/>
    </row>
    <row r="106" spans="1:17">
      <c r="B106" s="195" t="str">
        <f t="shared" si="23"/>
        <v/>
      </c>
      <c r="C106" s="507">
        <f>IF(D93="","-",+C105+1)</f>
        <v>2015</v>
      </c>
      <c r="D106" s="374">
        <f t="shared" si="21"/>
        <v>0</v>
      </c>
      <c r="E106" s="522">
        <f>IF(+J96&lt;F105,J96,D106)</f>
        <v>0</v>
      </c>
      <c r="F106" s="523">
        <f t="shared" si="22"/>
        <v>0</v>
      </c>
      <c r="G106" s="523">
        <f t="shared" si="14"/>
        <v>0</v>
      </c>
      <c r="H106" s="526">
        <f t="shared" si="15"/>
        <v>0</v>
      </c>
      <c r="I106" s="577">
        <f t="shared" si="16"/>
        <v>0</v>
      </c>
      <c r="J106" s="514">
        <f t="shared" si="17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  <c r="Q106" s="269"/>
    </row>
    <row r="107" spans="1:17">
      <c r="B107" s="195" t="str">
        <f t="shared" si="23"/>
        <v/>
      </c>
      <c r="C107" s="507">
        <f>IF(D93="","-",+C106+1)</f>
        <v>2016</v>
      </c>
      <c r="D107" s="374">
        <f t="shared" si="21"/>
        <v>0</v>
      </c>
      <c r="E107" s="522">
        <f>IF(+J96&lt;F106,J96,D107)</f>
        <v>0</v>
      </c>
      <c r="F107" s="523">
        <f t="shared" si="22"/>
        <v>0</v>
      </c>
      <c r="G107" s="523">
        <f t="shared" si="14"/>
        <v>0</v>
      </c>
      <c r="H107" s="526">
        <f t="shared" si="15"/>
        <v>0</v>
      </c>
      <c r="I107" s="577">
        <f t="shared" si="16"/>
        <v>0</v>
      </c>
      <c r="J107" s="514">
        <f t="shared" si="17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  <c r="Q107" s="269"/>
    </row>
    <row r="108" spans="1:17">
      <c r="B108" s="195" t="str">
        <f t="shared" si="23"/>
        <v/>
      </c>
      <c r="C108" s="507">
        <f>IF(D93="","-",+C107+1)</f>
        <v>2017</v>
      </c>
      <c r="D108" s="374">
        <f t="shared" si="21"/>
        <v>0</v>
      </c>
      <c r="E108" s="522">
        <f>IF(+J96&lt;F107,J96,D108)</f>
        <v>0</v>
      </c>
      <c r="F108" s="523">
        <f t="shared" si="22"/>
        <v>0</v>
      </c>
      <c r="G108" s="523">
        <f t="shared" si="14"/>
        <v>0</v>
      </c>
      <c r="H108" s="526">
        <f t="shared" si="15"/>
        <v>0</v>
      </c>
      <c r="I108" s="577">
        <f t="shared" si="16"/>
        <v>0</v>
      </c>
      <c r="J108" s="514">
        <f t="shared" si="17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  <c r="Q108" s="269"/>
    </row>
    <row r="109" spans="1:17">
      <c r="B109" s="195" t="str">
        <f t="shared" si="23"/>
        <v/>
      </c>
      <c r="C109" s="507">
        <f>IF(D93="","-",+C108+1)</f>
        <v>2018</v>
      </c>
      <c r="D109" s="374">
        <f t="shared" si="21"/>
        <v>0</v>
      </c>
      <c r="E109" s="522">
        <f>IF(+J96&lt;F108,J96,D109)</f>
        <v>0</v>
      </c>
      <c r="F109" s="523">
        <f t="shared" si="22"/>
        <v>0</v>
      </c>
      <c r="G109" s="523">
        <f t="shared" si="14"/>
        <v>0</v>
      </c>
      <c r="H109" s="526">
        <f t="shared" si="15"/>
        <v>0</v>
      </c>
      <c r="I109" s="577">
        <f t="shared" si="16"/>
        <v>0</v>
      </c>
      <c r="J109" s="514">
        <f t="shared" si="17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  <c r="Q109" s="269"/>
    </row>
    <row r="110" spans="1:17">
      <c r="B110" s="195" t="str">
        <f t="shared" si="23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2"/>
        <v>0</v>
      </c>
      <c r="G110" s="523">
        <f t="shared" si="14"/>
        <v>0</v>
      </c>
      <c r="H110" s="526">
        <f t="shared" si="15"/>
        <v>0</v>
      </c>
      <c r="I110" s="577">
        <f t="shared" si="16"/>
        <v>0</v>
      </c>
      <c r="J110" s="514">
        <f t="shared" si="17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  <c r="Q110" s="269"/>
    </row>
    <row r="111" spans="1:17">
      <c r="B111" s="195" t="str">
        <f t="shared" si="23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2"/>
        <v>0</v>
      </c>
      <c r="G111" s="523">
        <f t="shared" si="14"/>
        <v>0</v>
      </c>
      <c r="H111" s="526">
        <f t="shared" si="15"/>
        <v>0</v>
      </c>
      <c r="I111" s="577">
        <f t="shared" si="16"/>
        <v>0</v>
      </c>
      <c r="J111" s="514">
        <f t="shared" si="17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  <c r="Q111" s="269"/>
    </row>
    <row r="112" spans="1:17">
      <c r="B112" s="195" t="str">
        <f t="shared" si="23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2"/>
        <v>0</v>
      </c>
      <c r="G112" s="523">
        <f t="shared" si="14"/>
        <v>0</v>
      </c>
      <c r="H112" s="526">
        <f t="shared" si="15"/>
        <v>0</v>
      </c>
      <c r="I112" s="577">
        <f t="shared" si="16"/>
        <v>0</v>
      </c>
      <c r="J112" s="514">
        <f t="shared" si="17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  <c r="Q112" s="269"/>
    </row>
    <row r="113" spans="2:17">
      <c r="B113" s="195" t="str">
        <f t="shared" si="23"/>
        <v/>
      </c>
      <c r="C113" s="507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2"/>
        <v>0</v>
      </c>
      <c r="G113" s="523">
        <f t="shared" si="14"/>
        <v>0</v>
      </c>
      <c r="H113" s="526">
        <f t="shared" ref="H113:H154" si="24">+J$94*G113+E113</f>
        <v>0</v>
      </c>
      <c r="I113" s="577">
        <f t="shared" ref="I113:I154" si="25">+J$95*G113+E113</f>
        <v>0</v>
      </c>
      <c r="J113" s="514">
        <f t="shared" si="17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  <c r="Q113" s="269"/>
    </row>
    <row r="114" spans="2:17">
      <c r="B114" s="195" t="str">
        <f t="shared" si="23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2"/>
        <v>0</v>
      </c>
      <c r="G114" s="523">
        <f t="shared" si="14"/>
        <v>0</v>
      </c>
      <c r="H114" s="526">
        <f t="shared" si="24"/>
        <v>0</v>
      </c>
      <c r="I114" s="577">
        <f t="shared" si="25"/>
        <v>0</v>
      </c>
      <c r="J114" s="514">
        <f t="shared" si="17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  <c r="Q114" s="269"/>
    </row>
    <row r="115" spans="2:17">
      <c r="B115" s="195" t="str">
        <f t="shared" si="23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2"/>
        <v>0</v>
      </c>
      <c r="G115" s="523">
        <f t="shared" si="14"/>
        <v>0</v>
      </c>
      <c r="H115" s="526">
        <f t="shared" si="24"/>
        <v>0</v>
      </c>
      <c r="I115" s="577">
        <f t="shared" si="25"/>
        <v>0</v>
      </c>
      <c r="J115" s="514">
        <f t="shared" si="17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  <c r="Q115" s="269"/>
    </row>
    <row r="116" spans="2:17">
      <c r="B116" s="195" t="str">
        <f t="shared" si="23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2"/>
        <v>0</v>
      </c>
      <c r="G116" s="523">
        <f t="shared" si="14"/>
        <v>0</v>
      </c>
      <c r="H116" s="526">
        <f t="shared" si="24"/>
        <v>0</v>
      </c>
      <c r="I116" s="577">
        <f t="shared" si="25"/>
        <v>0</v>
      </c>
      <c r="J116" s="514">
        <f t="shared" si="17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  <c r="Q116" s="269"/>
    </row>
    <row r="117" spans="2:17">
      <c r="B117" s="195" t="str">
        <f t="shared" si="23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2"/>
        <v>0</v>
      </c>
      <c r="G117" s="523">
        <f t="shared" si="14"/>
        <v>0</v>
      </c>
      <c r="H117" s="526">
        <f t="shared" si="24"/>
        <v>0</v>
      </c>
      <c r="I117" s="577">
        <f t="shared" si="25"/>
        <v>0</v>
      </c>
      <c r="J117" s="514">
        <f t="shared" si="17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  <c r="Q117" s="269"/>
    </row>
    <row r="118" spans="2:17">
      <c r="B118" s="195" t="str">
        <f t="shared" si="23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2"/>
        <v>0</v>
      </c>
      <c r="G118" s="523">
        <f t="shared" si="14"/>
        <v>0</v>
      </c>
      <c r="H118" s="526">
        <f t="shared" si="24"/>
        <v>0</v>
      </c>
      <c r="I118" s="577">
        <f t="shared" si="25"/>
        <v>0</v>
      </c>
      <c r="J118" s="514">
        <f t="shared" si="17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  <c r="Q118" s="269"/>
    </row>
    <row r="119" spans="2:17">
      <c r="B119" s="195" t="str">
        <f t="shared" si="23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2"/>
        <v>0</v>
      </c>
      <c r="G119" s="523">
        <f t="shared" si="14"/>
        <v>0</v>
      </c>
      <c r="H119" s="526">
        <f t="shared" si="24"/>
        <v>0</v>
      </c>
      <c r="I119" s="577">
        <f t="shared" si="25"/>
        <v>0</v>
      </c>
      <c r="J119" s="514">
        <f t="shared" si="17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  <c r="Q119" s="269"/>
    </row>
    <row r="120" spans="2:17">
      <c r="B120" s="195" t="str">
        <f t="shared" si="23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2"/>
        <v>0</v>
      </c>
      <c r="G120" s="523">
        <f t="shared" si="14"/>
        <v>0</v>
      </c>
      <c r="H120" s="526">
        <f t="shared" si="24"/>
        <v>0</v>
      </c>
      <c r="I120" s="577">
        <f t="shared" si="25"/>
        <v>0</v>
      </c>
      <c r="J120" s="514">
        <f t="shared" si="17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  <c r="Q120" s="269"/>
    </row>
    <row r="121" spans="2:17">
      <c r="B121" s="195" t="str">
        <f t="shared" si="23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2"/>
        <v>0</v>
      </c>
      <c r="G121" s="523">
        <f t="shared" si="14"/>
        <v>0</v>
      </c>
      <c r="H121" s="526">
        <f t="shared" si="24"/>
        <v>0</v>
      </c>
      <c r="I121" s="577">
        <f t="shared" si="25"/>
        <v>0</v>
      </c>
      <c r="J121" s="514">
        <f t="shared" si="17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  <c r="Q121" s="269"/>
    </row>
    <row r="122" spans="2:17">
      <c r="B122" s="195" t="str">
        <f t="shared" si="23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2"/>
        <v>0</v>
      </c>
      <c r="G122" s="523">
        <f t="shared" si="14"/>
        <v>0</v>
      </c>
      <c r="H122" s="526">
        <f t="shared" si="24"/>
        <v>0</v>
      </c>
      <c r="I122" s="577">
        <f t="shared" si="25"/>
        <v>0</v>
      </c>
      <c r="J122" s="514">
        <f t="shared" si="17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  <c r="Q122" s="269"/>
    </row>
    <row r="123" spans="2:17">
      <c r="B123" s="195" t="str">
        <f t="shared" si="23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2"/>
        <v>0</v>
      </c>
      <c r="G123" s="523">
        <f t="shared" si="14"/>
        <v>0</v>
      </c>
      <c r="H123" s="526">
        <f t="shared" si="24"/>
        <v>0</v>
      </c>
      <c r="I123" s="577">
        <f t="shared" si="25"/>
        <v>0</v>
      </c>
      <c r="J123" s="514">
        <f t="shared" si="17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  <c r="Q123" s="269"/>
    </row>
    <row r="124" spans="2:17">
      <c r="B124" s="195" t="str">
        <f t="shared" si="23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2"/>
        <v>0</v>
      </c>
      <c r="G124" s="523">
        <f t="shared" si="14"/>
        <v>0</v>
      </c>
      <c r="H124" s="526">
        <f t="shared" si="24"/>
        <v>0</v>
      </c>
      <c r="I124" s="577">
        <f t="shared" si="25"/>
        <v>0</v>
      </c>
      <c r="J124" s="514">
        <f t="shared" si="17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  <c r="Q124" s="269"/>
    </row>
    <row r="125" spans="2:17">
      <c r="B125" s="195" t="str">
        <f t="shared" si="23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2"/>
        <v>0</v>
      </c>
      <c r="G125" s="523">
        <f t="shared" si="14"/>
        <v>0</v>
      </c>
      <c r="H125" s="526">
        <f t="shared" si="24"/>
        <v>0</v>
      </c>
      <c r="I125" s="577">
        <f t="shared" si="25"/>
        <v>0</v>
      </c>
      <c r="J125" s="514">
        <f t="shared" si="17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  <c r="Q125" s="269"/>
    </row>
    <row r="126" spans="2:17">
      <c r="B126" s="195" t="str">
        <f t="shared" si="23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2"/>
        <v>0</v>
      </c>
      <c r="G126" s="523">
        <f t="shared" si="14"/>
        <v>0</v>
      </c>
      <c r="H126" s="526">
        <f t="shared" si="24"/>
        <v>0</v>
      </c>
      <c r="I126" s="577">
        <f t="shared" si="25"/>
        <v>0</v>
      </c>
      <c r="J126" s="514">
        <f t="shared" si="17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  <c r="Q126" s="269"/>
    </row>
    <row r="127" spans="2:17">
      <c r="B127" s="195" t="str">
        <f t="shared" si="23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2"/>
        <v>0</v>
      </c>
      <c r="G127" s="523">
        <f t="shared" si="14"/>
        <v>0</v>
      </c>
      <c r="H127" s="526">
        <f t="shared" si="24"/>
        <v>0</v>
      </c>
      <c r="I127" s="577">
        <f t="shared" si="25"/>
        <v>0</v>
      </c>
      <c r="J127" s="514">
        <f t="shared" si="17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  <c r="Q127" s="269"/>
    </row>
    <row r="128" spans="2:17">
      <c r="B128" s="195" t="str">
        <f t="shared" si="23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2"/>
        <v>0</v>
      </c>
      <c r="G128" s="523">
        <f t="shared" si="14"/>
        <v>0</v>
      </c>
      <c r="H128" s="526">
        <f t="shared" si="24"/>
        <v>0</v>
      </c>
      <c r="I128" s="577">
        <f t="shared" si="25"/>
        <v>0</v>
      </c>
      <c r="J128" s="514">
        <f t="shared" si="17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  <c r="Q128" s="269"/>
    </row>
    <row r="129" spans="2:17">
      <c r="B129" s="195" t="str">
        <f t="shared" si="23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2"/>
        <v>0</v>
      </c>
      <c r="G129" s="523">
        <f t="shared" si="14"/>
        <v>0</v>
      </c>
      <c r="H129" s="526">
        <f t="shared" si="24"/>
        <v>0</v>
      </c>
      <c r="I129" s="577">
        <f t="shared" si="25"/>
        <v>0</v>
      </c>
      <c r="J129" s="514">
        <f t="shared" si="17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  <c r="Q129" s="269"/>
    </row>
    <row r="130" spans="2:17">
      <c r="B130" s="195" t="str">
        <f t="shared" si="23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2"/>
        <v>0</v>
      </c>
      <c r="G130" s="523">
        <f t="shared" si="14"/>
        <v>0</v>
      </c>
      <c r="H130" s="526">
        <f t="shared" si="24"/>
        <v>0</v>
      </c>
      <c r="I130" s="577">
        <f t="shared" si="25"/>
        <v>0</v>
      </c>
      <c r="J130" s="514">
        <f t="shared" si="17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  <c r="Q130" s="269"/>
    </row>
    <row r="131" spans="2:17">
      <c r="B131" s="195" t="str">
        <f t="shared" si="23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6">+D131-E131</f>
        <v>0</v>
      </c>
      <c r="G131" s="523">
        <f t="shared" ref="G131:G154" si="27">+(F131+D131)/2</f>
        <v>0</v>
      </c>
      <c r="H131" s="526">
        <f t="shared" si="24"/>
        <v>0</v>
      </c>
      <c r="I131" s="577">
        <f t="shared" si="25"/>
        <v>0</v>
      </c>
      <c r="J131" s="514">
        <f t="shared" ref="J131:J154" si="28">+I131-H131</f>
        <v>0</v>
      </c>
      <c r="K131" s="514"/>
      <c r="L131" s="525"/>
      <c r="M131" s="514">
        <f t="shared" ref="M131:M154" si="29">IF(L131&lt;&gt;0,+H131-L131,0)</f>
        <v>0</v>
      </c>
      <c r="N131" s="525"/>
      <c r="O131" s="514">
        <f t="shared" ref="O131:O154" si="30">IF(N131&lt;&gt;0,+I131-N131,0)</f>
        <v>0</v>
      </c>
      <c r="P131" s="514">
        <f t="shared" ref="P131:P154" si="31">+O131-M131</f>
        <v>0</v>
      </c>
      <c r="Q131" s="269"/>
    </row>
    <row r="132" spans="2:17">
      <c r="B132" s="195" t="str">
        <f t="shared" si="23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6"/>
        <v>0</v>
      </c>
      <c r="G132" s="523">
        <f t="shared" si="27"/>
        <v>0</v>
      </c>
      <c r="H132" s="526">
        <f t="shared" si="24"/>
        <v>0</v>
      </c>
      <c r="I132" s="577">
        <f t="shared" si="25"/>
        <v>0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  <c r="Q132" s="269"/>
    </row>
    <row r="133" spans="2:17">
      <c r="B133" s="195" t="str">
        <f t="shared" si="23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6"/>
        <v>0</v>
      </c>
      <c r="G133" s="523">
        <f t="shared" si="27"/>
        <v>0</v>
      </c>
      <c r="H133" s="526">
        <f t="shared" si="24"/>
        <v>0</v>
      </c>
      <c r="I133" s="577">
        <f t="shared" si="25"/>
        <v>0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  <c r="Q133" s="269"/>
    </row>
    <row r="134" spans="2:17">
      <c r="B134" s="195" t="str">
        <f t="shared" si="23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6"/>
        <v>0</v>
      </c>
      <c r="G134" s="523">
        <f t="shared" si="27"/>
        <v>0</v>
      </c>
      <c r="H134" s="526">
        <f t="shared" si="24"/>
        <v>0</v>
      </c>
      <c r="I134" s="577">
        <f t="shared" si="25"/>
        <v>0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  <c r="Q134" s="269"/>
    </row>
    <row r="135" spans="2:17">
      <c r="B135" s="195" t="str">
        <f t="shared" si="23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6"/>
        <v>0</v>
      </c>
      <c r="G135" s="523">
        <f t="shared" si="27"/>
        <v>0</v>
      </c>
      <c r="H135" s="526">
        <f t="shared" si="24"/>
        <v>0</v>
      </c>
      <c r="I135" s="577">
        <f t="shared" si="25"/>
        <v>0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  <c r="Q135" s="269"/>
    </row>
    <row r="136" spans="2:17">
      <c r="B136" s="195" t="str">
        <f t="shared" si="23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6"/>
        <v>0</v>
      </c>
      <c r="G136" s="523">
        <f t="shared" si="27"/>
        <v>0</v>
      </c>
      <c r="H136" s="526">
        <f t="shared" si="24"/>
        <v>0</v>
      </c>
      <c r="I136" s="577">
        <f t="shared" si="25"/>
        <v>0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  <c r="Q136" s="269"/>
    </row>
    <row r="137" spans="2:17">
      <c r="B137" s="195" t="str">
        <f t="shared" si="23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6"/>
        <v>0</v>
      </c>
      <c r="G137" s="523">
        <f t="shared" si="27"/>
        <v>0</v>
      </c>
      <c r="H137" s="526">
        <f t="shared" si="24"/>
        <v>0</v>
      </c>
      <c r="I137" s="577">
        <f t="shared" si="25"/>
        <v>0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  <c r="Q137" s="269"/>
    </row>
    <row r="138" spans="2:17">
      <c r="B138" s="195" t="str">
        <f t="shared" si="23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6"/>
        <v>0</v>
      </c>
      <c r="G138" s="523">
        <f t="shared" si="27"/>
        <v>0</v>
      </c>
      <c r="H138" s="526">
        <f t="shared" si="24"/>
        <v>0</v>
      </c>
      <c r="I138" s="577">
        <f t="shared" si="25"/>
        <v>0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  <c r="Q138" s="269"/>
    </row>
    <row r="139" spans="2:17">
      <c r="B139" s="195" t="str">
        <f t="shared" si="23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6"/>
        <v>0</v>
      </c>
      <c r="G139" s="523">
        <f t="shared" si="27"/>
        <v>0</v>
      </c>
      <c r="H139" s="526">
        <f t="shared" si="24"/>
        <v>0</v>
      </c>
      <c r="I139" s="577">
        <f t="shared" si="25"/>
        <v>0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  <c r="Q139" s="269"/>
    </row>
    <row r="140" spans="2:17">
      <c r="B140" s="195" t="str">
        <f t="shared" si="23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6"/>
        <v>0</v>
      </c>
      <c r="G140" s="523">
        <f t="shared" si="27"/>
        <v>0</v>
      </c>
      <c r="H140" s="526">
        <f t="shared" si="24"/>
        <v>0</v>
      </c>
      <c r="I140" s="577">
        <f t="shared" si="25"/>
        <v>0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  <c r="Q140" s="269"/>
    </row>
    <row r="141" spans="2:17">
      <c r="B141" s="195" t="str">
        <f t="shared" si="23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  <c r="Q141" s="269"/>
    </row>
    <row r="142" spans="2:17">
      <c r="B142" s="195" t="str">
        <f t="shared" si="23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  <c r="Q142" s="269"/>
    </row>
    <row r="143" spans="2:17">
      <c r="B143" s="195" t="str">
        <f t="shared" si="23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  <c r="Q143" s="269"/>
    </row>
    <row r="144" spans="2:17">
      <c r="B144" s="195" t="str">
        <f t="shared" si="23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  <c r="Q144" s="269"/>
    </row>
    <row r="145" spans="2:17">
      <c r="B145" s="195" t="str">
        <f t="shared" si="23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  <c r="Q145" s="269"/>
    </row>
    <row r="146" spans="2:17">
      <c r="B146" s="195" t="str">
        <f t="shared" si="23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  <c r="Q146" s="269"/>
    </row>
    <row r="147" spans="2:17">
      <c r="B147" s="195" t="str">
        <f t="shared" si="23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  <c r="Q147" s="269"/>
    </row>
    <row r="148" spans="2:17">
      <c r="B148" s="195" t="str">
        <f t="shared" si="23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  <c r="Q148" s="269"/>
    </row>
    <row r="149" spans="2:17">
      <c r="B149" s="195" t="str">
        <f t="shared" si="23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  <c r="Q149" s="269"/>
    </row>
    <row r="150" spans="2:17">
      <c r="B150" s="195" t="str">
        <f t="shared" si="23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  <c r="Q150" s="269"/>
    </row>
    <row r="151" spans="2:17">
      <c r="B151" s="195" t="str">
        <f t="shared" si="23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  <c r="Q151" s="269"/>
    </row>
    <row r="152" spans="2:17">
      <c r="B152" s="195" t="str">
        <f t="shared" si="23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  <c r="Q152" s="269"/>
    </row>
    <row r="153" spans="2:17">
      <c r="B153" s="195" t="str">
        <f t="shared" si="23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  <c r="Q153" s="269"/>
    </row>
    <row r="154" spans="2:17" ht="13.5" thickBot="1">
      <c r="B154" s="195" t="str">
        <f t="shared" si="23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view="pageBreakPreview" zoomScale="84" zoomScaleNormal="100" zoomScaleSheetLayoutView="84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11 of 74</v>
      </c>
      <c r="Q1" s="453" t="s">
        <v>165</v>
      </c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741629</v>
      </c>
      <c r="L17" s="513">
        <f t="shared" ref="L17:L48" si="4">IF(K17&lt;&gt;0,+G17-K17,0)</f>
        <v>-741629</v>
      </c>
      <c r="M17" s="512">
        <f>K17</f>
        <v>741629</v>
      </c>
      <c r="N17" s="513">
        <f t="shared" ref="N17:N48" si="5">IF(M17&lt;&gt;0,+H17-M17,0)</f>
        <v>-741629</v>
      </c>
      <c r="O17" s="514">
        <f t="shared" ref="O17:O48" si="6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18">
        <v>0</v>
      </c>
      <c r="L18" s="514">
        <f t="shared" si="4"/>
        <v>0</v>
      </c>
      <c r="M18" s="518">
        <v>0</v>
      </c>
      <c r="N18" s="514">
        <f t="shared" si="5"/>
        <v>0</v>
      </c>
      <c r="O18" s="514">
        <f t="shared" si="6"/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18">
        <v>0</v>
      </c>
      <c r="L19" s="514">
        <f t="shared" si="4"/>
        <v>0</v>
      </c>
      <c r="M19" s="518">
        <v>0</v>
      </c>
      <c r="N19" s="514">
        <f t="shared" si="5"/>
        <v>0</v>
      </c>
      <c r="O19" s="514">
        <f t="shared" si="6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2010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>
      <c r="B21" s="195" t="str">
        <f t="shared" si="8"/>
        <v/>
      </c>
      <c r="C21" s="507">
        <f>IF(D12="","-",+C20+1)</f>
        <v>2011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>
      <c r="B22" s="195" t="str">
        <f t="shared" si="8"/>
        <v/>
      </c>
      <c r="C22" s="507">
        <f>IF(D11="","-",+C21+1)</f>
        <v>2012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8"/>
        <v/>
      </c>
      <c r="C23" s="507">
        <f>IF(D11="","-",+C22+1)</f>
        <v>2013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8"/>
        <v/>
      </c>
      <c r="C24" s="507">
        <f>IF(D11="","-",+C23+1)</f>
        <v>2014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8"/>
        <v/>
      </c>
      <c r="C25" s="507">
        <f>IF(D11="","-",+C24+1)</f>
        <v>2015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8"/>
        <v/>
      </c>
      <c r="C26" s="507">
        <f>IF(D11="","-",+C25+1)</f>
        <v>2016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8"/>
        <v/>
      </c>
      <c r="C27" s="507">
        <f>IF(D11="","-",+C26+1)</f>
        <v>2017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8"/>
        <v/>
      </c>
      <c r="C28" s="507">
        <f>IF(D11="","-",+C27+1)</f>
        <v>2018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8"/>
        <v/>
      </c>
      <c r="C29" s="507">
        <f>IF(D11="","-",+C28+1)</f>
        <v>2019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8"/>
        <v/>
      </c>
      <c r="C30" s="507">
        <f>IF(D11="","-",+C29+1)</f>
        <v>2020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8"/>
        <v/>
      </c>
      <c r="C31" s="507">
        <f>IF(D11="","-",+C30+1)</f>
        <v>2021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8"/>
        <v/>
      </c>
      <c r="C32" s="507">
        <f>IF(D11="","-",+C31+1)</f>
        <v>2022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8"/>
        <v/>
      </c>
      <c r="C33" s="507">
        <f>IF(D11="","-",+C32+1)</f>
        <v>2023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8"/>
        <v/>
      </c>
      <c r="C34" s="507">
        <f>IF(D11="","-",+C33+1)</f>
        <v>2024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8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8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8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8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8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8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8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8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8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8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8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8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8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8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>
      <c r="B49" s="195" t="str">
        <f t="shared" si="8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>
      <c r="B50" s="195" t="str">
        <f t="shared" si="8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>
      <c r="B51" s="195" t="str">
        <f t="shared" si="8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>
      <c r="B52" s="195" t="str">
        <f t="shared" si="8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>
      <c r="B53" s="195" t="str">
        <f t="shared" si="8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>
      <c r="B54" s="195" t="str">
        <f t="shared" si="8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>
      <c r="B55" s="195" t="str">
        <f t="shared" si="8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>
      <c r="B56" s="195" t="str">
        <f t="shared" si="8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>
      <c r="B57" s="195" t="str">
        <f t="shared" si="8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>
      <c r="B58" s="195" t="str">
        <f t="shared" si="8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>
      <c r="B60" s="195" t="str">
        <f t="shared" si="8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>
      <c r="B61" s="195" t="str">
        <f t="shared" si="8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>
      <c r="B62" s="195" t="str">
        <f t="shared" si="8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>
      <c r="B63" s="195" t="str">
        <f t="shared" si="8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>
      <c r="B64" s="195" t="str">
        <f t="shared" si="8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>
      <c r="B65" s="195" t="str">
        <f t="shared" si="8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>
      <c r="B66" s="195" t="str">
        <f t="shared" si="8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>
      <c r="B67" s="195" t="str">
        <f t="shared" si="8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>
      <c r="B68" s="195" t="str">
        <f t="shared" si="8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>
      <c r="B69" s="195" t="str">
        <f t="shared" si="8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>
      <c r="B70" s="195" t="str">
        <f t="shared" si="8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>
      <c r="B71" s="195" t="str">
        <f t="shared" si="8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f>K17</f>
        <v>741629</v>
      </c>
      <c r="M99" s="513">
        <f t="shared" ref="M99:M130" si="20">IF(L99&lt;&gt;0,+H99-L99,0)</f>
        <v>-741629</v>
      </c>
      <c r="N99" s="512">
        <f>M17</f>
        <v>741629</v>
      </c>
      <c r="O99" s="513">
        <f t="shared" ref="O99:O130" si="21">IF(N99&lt;&gt;0,+I99-N99,0)</f>
        <v>-741629</v>
      </c>
      <c r="P99" s="513">
        <f t="shared" ref="P99:P130" si="22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2008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>
      <c r="B101" s="195" t="str">
        <f t="shared" ref="B101:B154" si="25">IF(D101=F100,"","IU")</f>
        <v/>
      </c>
      <c r="C101" s="507">
        <f>IF(D93="","-",+C100+1)</f>
        <v>2009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18">
        <v>0</v>
      </c>
      <c r="M101" s="514">
        <f t="shared" si="20"/>
        <v>0</v>
      </c>
      <c r="N101" s="518">
        <v>0</v>
      </c>
      <c r="O101" s="514">
        <f t="shared" si="21"/>
        <v>0</v>
      </c>
      <c r="P101" s="514">
        <f t="shared" si="22"/>
        <v>0</v>
      </c>
      <c r="Q101" s="269"/>
    </row>
    <row r="102" spans="1:17">
      <c r="B102" s="195" t="str">
        <f t="shared" si="25"/>
        <v/>
      </c>
      <c r="C102" s="507">
        <f>IF(D93="","-",+C101+1)</f>
        <v>2010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>
      <c r="B103" s="195" t="str">
        <f t="shared" si="25"/>
        <v/>
      </c>
      <c r="C103" s="507">
        <f>IF(D93="","-",+C102+1)</f>
        <v>2011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>
      <c r="B104" s="195" t="str">
        <f t="shared" si="25"/>
        <v/>
      </c>
      <c r="C104" s="507">
        <f>IF(D93="","-",+C103+1)</f>
        <v>2012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>
      <c r="B105" s="195" t="str">
        <f t="shared" si="25"/>
        <v/>
      </c>
      <c r="C105" s="507">
        <f>IF(D93="","-",+C104+1)</f>
        <v>2013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>
      <c r="B106" s="195" t="str">
        <f t="shared" si="25"/>
        <v/>
      </c>
      <c r="C106" s="507">
        <f>IF(D93="","-",+C105+1)</f>
        <v>2014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>
      <c r="B107" s="195" t="str">
        <f t="shared" si="25"/>
        <v/>
      </c>
      <c r="C107" s="507">
        <f>IF(D93="","-",+C106+1)</f>
        <v>2015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>
      <c r="B108" s="195" t="str">
        <f t="shared" si="25"/>
        <v/>
      </c>
      <c r="C108" s="507">
        <f>IF(D93="","-",+C107+1)</f>
        <v>2016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>
      <c r="B109" s="195" t="str">
        <f t="shared" si="25"/>
        <v/>
      </c>
      <c r="C109" s="507">
        <f>IF(D93="","-",+C108+1)</f>
        <v>2017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>
      <c r="B110" s="195" t="str">
        <f t="shared" si="25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.5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7.5703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18119.433252882794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18119.433252882794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4410.6428571428569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 t="shared" ref="K26:K31" si="10">G26</f>
        <v>23816.047182018898</v>
      </c>
      <c r="L26" s="519">
        <f t="shared" si="7"/>
        <v>0</v>
      </c>
      <c r="M26" s="518">
        <f t="shared" ref="M26:M31" si="11"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 t="shared" si="10"/>
        <v>22523.559241307841</v>
      </c>
      <c r="L27" s="519">
        <f t="shared" si="7"/>
        <v>0</v>
      </c>
      <c r="M27" s="518">
        <f t="shared" si="11"/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 t="shared" si="10"/>
        <v>22643.539387213004</v>
      </c>
      <c r="L28" s="519">
        <f t="shared" si="7"/>
        <v>0</v>
      </c>
      <c r="M28" s="518">
        <f t="shared" si="11"/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4308.0697674418607</v>
      </c>
      <c r="F29" s="608">
        <v>136046.20715501168</v>
      </c>
      <c r="G29" s="609">
        <v>18066.687797614366</v>
      </c>
      <c r="H29" s="610">
        <v>18066.687797614366</v>
      </c>
      <c r="I29" s="511">
        <f t="shared" si="0"/>
        <v>0</v>
      </c>
      <c r="J29" s="511"/>
      <c r="K29" s="518">
        <f t="shared" si="10"/>
        <v>18066.687797614366</v>
      </c>
      <c r="L29" s="519">
        <f t="shared" ref="L29" si="12">IF(K29&lt;&gt;0,+G29-K29,0)</f>
        <v>0</v>
      </c>
      <c r="M29" s="518">
        <f t="shared" si="11"/>
        <v>18066.687797614366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21495.061311887966</v>
      </c>
      <c r="H30" s="610">
        <v>21495.061311887966</v>
      </c>
      <c r="I30" s="511">
        <f t="shared" si="0"/>
        <v>0</v>
      </c>
      <c r="J30" s="511"/>
      <c r="K30" s="518">
        <f t="shared" si="10"/>
        <v>21495.061311887966</v>
      </c>
      <c r="L30" s="519">
        <f t="shared" ref="L30" si="13">IF(K30&lt;&gt;0,+G30-K30,0)</f>
        <v>0</v>
      </c>
      <c r="M30" s="518">
        <f t="shared" si="11"/>
        <v>21495.061311887966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>IU</v>
      </c>
      <c r="C31" s="507">
        <f>IF(D11="","-",+C30+1)</f>
        <v>2021</v>
      </c>
      <c r="D31" s="608">
        <v>131527.98764281662</v>
      </c>
      <c r="E31" s="609">
        <v>4410.6428571428569</v>
      </c>
      <c r="F31" s="608">
        <v>127117.34478567376</v>
      </c>
      <c r="G31" s="609">
        <v>18119.433252882794</v>
      </c>
      <c r="H31" s="610">
        <v>18119.433252882794</v>
      </c>
      <c r="I31" s="511">
        <f t="shared" si="0"/>
        <v>0</v>
      </c>
      <c r="J31" s="511"/>
      <c r="K31" s="518">
        <f t="shared" si="10"/>
        <v>18119.433252882794</v>
      </c>
      <c r="L31" s="519">
        <f t="shared" ref="L31" si="14">IF(K31&lt;&gt;0,+G31-K31,0)</f>
        <v>0</v>
      </c>
      <c r="M31" s="518">
        <f t="shared" si="11"/>
        <v>18119.433252882794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2022</v>
      </c>
      <c r="D32" s="523">
        <f>IF(F31+SUM(E$17:E31)=D$10,F31,D$10-SUM(E$17:E31))</f>
        <v>127117.34478567376</v>
      </c>
      <c r="E32" s="522">
        <f>IF(+I14&lt;F31,I14,D32)</f>
        <v>4410.6428571428569</v>
      </c>
      <c r="F32" s="523">
        <f t="shared" ref="F32:F48" si="15">+D32-E32</f>
        <v>122706.70192853091</v>
      </c>
      <c r="G32" s="524">
        <f t="shared" ref="G32:G72" si="16">+I$12*((D32+F32)/2)+E32</f>
        <v>17753.492090472959</v>
      </c>
      <c r="H32" s="491">
        <f t="shared" ref="H32:H72" si="17">+I$13*((D32+F32)/2)+E32</f>
        <v>17753.492090472959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2023</v>
      </c>
      <c r="D33" s="523">
        <f>IF(F32+SUM(E$17:E32)=D$10,F32,D$10-SUM(E$17:E32))</f>
        <v>122706.70192853091</v>
      </c>
      <c r="E33" s="522">
        <f>IF(+I14&lt;F32,I14,D33)</f>
        <v>4410.6428571428569</v>
      </c>
      <c r="F33" s="523">
        <f t="shared" si="15"/>
        <v>118296.05907138805</v>
      </c>
      <c r="G33" s="524">
        <f t="shared" si="16"/>
        <v>17282.356157491733</v>
      </c>
      <c r="H33" s="491">
        <f t="shared" si="17"/>
        <v>17282.356157491733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2024</v>
      </c>
      <c r="D34" s="523">
        <f>IF(F33+SUM(E$17:E33)=D$10,F33,D$10-SUM(E$17:E33))</f>
        <v>118296.05907138805</v>
      </c>
      <c r="E34" s="522">
        <f>IF(+I14&lt;F33,I14,D34)</f>
        <v>4410.6428571428569</v>
      </c>
      <c r="F34" s="523">
        <f t="shared" si="15"/>
        <v>113885.4162142452</v>
      </c>
      <c r="G34" s="524">
        <f t="shared" si="16"/>
        <v>16811.2202245105</v>
      </c>
      <c r="H34" s="491">
        <f t="shared" si="17"/>
        <v>16811.2202245105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113885.4162142452</v>
      </c>
      <c r="E35" s="522">
        <f>IF(+I14&lt;F34,I14,D35)</f>
        <v>4410.6428571428569</v>
      </c>
      <c r="F35" s="523">
        <f t="shared" si="15"/>
        <v>109474.77335710234</v>
      </c>
      <c r="G35" s="524">
        <f t="shared" si="16"/>
        <v>16340.084291529274</v>
      </c>
      <c r="H35" s="491">
        <f t="shared" si="17"/>
        <v>16340.084291529274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109474.77335710234</v>
      </c>
      <c r="E36" s="522">
        <f>IF(+I14&lt;F35,I14,D36)</f>
        <v>4410.6428571428569</v>
      </c>
      <c r="F36" s="523">
        <f t="shared" si="15"/>
        <v>105064.13049995949</v>
      </c>
      <c r="G36" s="524">
        <f t="shared" si="16"/>
        <v>15868.948358548045</v>
      </c>
      <c r="H36" s="491">
        <f t="shared" si="17"/>
        <v>15868.948358548045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105064.13049995949</v>
      </c>
      <c r="E37" s="522">
        <f>IF(+I14&lt;F36,I14,D37)</f>
        <v>4410.6428571428569</v>
      </c>
      <c r="F37" s="523">
        <f t="shared" si="15"/>
        <v>100653.48764281663</v>
      </c>
      <c r="G37" s="524">
        <f t="shared" si="16"/>
        <v>15397.812425566817</v>
      </c>
      <c r="H37" s="491">
        <f t="shared" si="17"/>
        <v>15397.812425566817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100653.48764281663</v>
      </c>
      <c r="E38" s="522">
        <f>IF(+I14&lt;F37,I14,D38)</f>
        <v>4410.6428571428569</v>
      </c>
      <c r="F38" s="523">
        <f t="shared" si="15"/>
        <v>96242.844785673777</v>
      </c>
      <c r="G38" s="524">
        <f t="shared" si="16"/>
        <v>14926.676492585588</v>
      </c>
      <c r="H38" s="491">
        <f t="shared" si="17"/>
        <v>14926.676492585588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96242.844785673777</v>
      </c>
      <c r="E39" s="522">
        <f>IF(+I14&lt;F38,I14,D39)</f>
        <v>4410.6428571428569</v>
      </c>
      <c r="F39" s="523">
        <f t="shared" si="15"/>
        <v>91832.201928530922</v>
      </c>
      <c r="G39" s="524">
        <f t="shared" si="16"/>
        <v>14455.54055960436</v>
      </c>
      <c r="H39" s="491">
        <f t="shared" si="17"/>
        <v>14455.54055960436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91832.201928530922</v>
      </c>
      <c r="E40" s="522">
        <f>IF(+I14&lt;F39,I14,D40)</f>
        <v>4410.6428571428569</v>
      </c>
      <c r="F40" s="523">
        <f t="shared" si="15"/>
        <v>87421.559071388067</v>
      </c>
      <c r="G40" s="524">
        <f t="shared" si="16"/>
        <v>13984.404626623129</v>
      </c>
      <c r="H40" s="491">
        <f t="shared" si="17"/>
        <v>13984.404626623129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87421.559071388067</v>
      </c>
      <c r="E41" s="522">
        <f>IF(+I14&lt;F40,I14,D41)</f>
        <v>4410.6428571428569</v>
      </c>
      <c r="F41" s="523">
        <f t="shared" si="15"/>
        <v>83010.916214245211</v>
      </c>
      <c r="G41" s="524">
        <f t="shared" si="16"/>
        <v>13513.268693641903</v>
      </c>
      <c r="H41" s="491">
        <f t="shared" si="17"/>
        <v>13513.268693641903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83010.916214245211</v>
      </c>
      <c r="E42" s="522">
        <f>IF(+I14&lt;F41,I14,D42)</f>
        <v>4410.6428571428569</v>
      </c>
      <c r="F42" s="523">
        <f t="shared" si="15"/>
        <v>78600.273357102356</v>
      </c>
      <c r="G42" s="524">
        <f t="shared" si="16"/>
        <v>13042.132760660672</v>
      </c>
      <c r="H42" s="491">
        <f t="shared" si="17"/>
        <v>13042.132760660672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78600.273357102356</v>
      </c>
      <c r="E43" s="522">
        <f>IF(+I14&lt;F42,I14,D43)</f>
        <v>4410.6428571428569</v>
      </c>
      <c r="F43" s="523">
        <f t="shared" si="15"/>
        <v>74189.630499959501</v>
      </c>
      <c r="G43" s="524">
        <f t="shared" si="16"/>
        <v>12570.996827679446</v>
      </c>
      <c r="H43" s="491">
        <f t="shared" si="17"/>
        <v>12570.996827679446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74189.630499959501</v>
      </c>
      <c r="E44" s="522">
        <f>IF(+I14&lt;F43,I14,D44)</f>
        <v>4410.6428571428569</v>
      </c>
      <c r="F44" s="523">
        <f t="shared" si="15"/>
        <v>69778.987642816646</v>
      </c>
      <c r="G44" s="524">
        <f t="shared" si="16"/>
        <v>12099.860894698215</v>
      </c>
      <c r="H44" s="491">
        <f t="shared" si="17"/>
        <v>12099.860894698215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69778.987642816646</v>
      </c>
      <c r="E45" s="522">
        <f>IF(+I14&lt;F44,I14,D45)</f>
        <v>4410.6428571428569</v>
      </c>
      <c r="F45" s="523">
        <f t="shared" si="15"/>
        <v>65368.344785673791</v>
      </c>
      <c r="G45" s="524">
        <f t="shared" si="16"/>
        <v>11628.724961716987</v>
      </c>
      <c r="H45" s="491">
        <f t="shared" si="17"/>
        <v>11628.724961716987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65368.344785673791</v>
      </c>
      <c r="E46" s="522">
        <f>IF(+I14&lt;F45,I14,D46)</f>
        <v>4410.6428571428569</v>
      </c>
      <c r="F46" s="523">
        <f t="shared" si="15"/>
        <v>60957.701928530936</v>
      </c>
      <c r="G46" s="524">
        <f t="shared" si="16"/>
        <v>11157.589028735758</v>
      </c>
      <c r="H46" s="491">
        <f t="shared" si="17"/>
        <v>11157.589028735758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60957.701928530936</v>
      </c>
      <c r="E47" s="522">
        <f>IF(+I14&lt;F46,I14,D47)</f>
        <v>4410.6428571428569</v>
      </c>
      <c r="F47" s="523">
        <f t="shared" si="15"/>
        <v>56547.059071388081</v>
      </c>
      <c r="G47" s="524">
        <f t="shared" si="16"/>
        <v>10686.453095754528</v>
      </c>
      <c r="H47" s="491">
        <f t="shared" si="17"/>
        <v>10686.453095754528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56547.059071388081</v>
      </c>
      <c r="E48" s="522">
        <f>IF(+I14&lt;F47,I14,D48)</f>
        <v>4410.6428571428569</v>
      </c>
      <c r="F48" s="523">
        <f t="shared" si="15"/>
        <v>52136.416214245226</v>
      </c>
      <c r="G48" s="524">
        <f t="shared" si="16"/>
        <v>10215.317162773301</v>
      </c>
      <c r="H48" s="491">
        <f t="shared" si="17"/>
        <v>10215.317162773301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52136.416214245226</v>
      </c>
      <c r="E49" s="522">
        <f>IF(+I14&lt;F48,I14,D49)</f>
        <v>4410.6428571428569</v>
      </c>
      <c r="F49" s="523">
        <f t="shared" ref="F49:F72" si="18">+D49-E49</f>
        <v>47725.773357102371</v>
      </c>
      <c r="G49" s="524">
        <f t="shared" si="16"/>
        <v>9744.1812297920733</v>
      </c>
      <c r="H49" s="491">
        <f t="shared" si="17"/>
        <v>9744.1812297920733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47725.773357102371</v>
      </c>
      <c r="E50" s="522">
        <f>IF(+I14&lt;F49,I14,D50)</f>
        <v>4410.6428571428569</v>
      </c>
      <c r="F50" s="523">
        <f t="shared" si="18"/>
        <v>43315.130499959516</v>
      </c>
      <c r="G50" s="524">
        <f t="shared" si="16"/>
        <v>9273.0452968108439</v>
      </c>
      <c r="H50" s="491">
        <f t="shared" si="17"/>
        <v>9273.0452968108439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43315.130499959516</v>
      </c>
      <c r="E51" s="522">
        <f>IF(+I14&lt;F50,I14,D51)</f>
        <v>4410.6428571428569</v>
      </c>
      <c r="F51" s="523">
        <f t="shared" si="18"/>
        <v>38904.487642816661</v>
      </c>
      <c r="G51" s="524">
        <f t="shared" si="16"/>
        <v>8801.9093638296144</v>
      </c>
      <c r="H51" s="491">
        <f t="shared" si="17"/>
        <v>8801.9093638296144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38904.487642816661</v>
      </c>
      <c r="E52" s="522">
        <f>IF(+I14&lt;F51,I14,D52)</f>
        <v>4410.6428571428569</v>
      </c>
      <c r="F52" s="523">
        <f t="shared" si="18"/>
        <v>34493.844785673806</v>
      </c>
      <c r="G52" s="524">
        <f t="shared" si="16"/>
        <v>8330.773430848385</v>
      </c>
      <c r="H52" s="491">
        <f t="shared" si="17"/>
        <v>8330.773430848385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34493.844785673806</v>
      </c>
      <c r="E53" s="522">
        <f>IF(+I14&lt;F52,I14,D53)</f>
        <v>4410.6428571428569</v>
      </c>
      <c r="F53" s="523">
        <f t="shared" si="18"/>
        <v>30083.201928530951</v>
      </c>
      <c r="G53" s="524">
        <f t="shared" si="16"/>
        <v>7859.6374978671574</v>
      </c>
      <c r="H53" s="491">
        <f t="shared" si="17"/>
        <v>7859.6374978671574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30083.201928530951</v>
      </c>
      <c r="E54" s="522">
        <f>IF(+I14&lt;F53,I14,D54)</f>
        <v>4410.6428571428569</v>
      </c>
      <c r="F54" s="523">
        <f t="shared" si="18"/>
        <v>25672.559071388096</v>
      </c>
      <c r="G54" s="524">
        <f t="shared" si="16"/>
        <v>7388.501564885928</v>
      </c>
      <c r="H54" s="491">
        <f t="shared" si="17"/>
        <v>7388.501564885928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25672.559071388096</v>
      </c>
      <c r="E55" s="522">
        <f>IF(+I14&lt;F54,I14,D55)</f>
        <v>4410.6428571428569</v>
      </c>
      <c r="F55" s="523">
        <f t="shared" si="18"/>
        <v>21261.916214245241</v>
      </c>
      <c r="G55" s="524">
        <f t="shared" si="16"/>
        <v>6917.3656319047004</v>
      </c>
      <c r="H55" s="491">
        <f t="shared" si="17"/>
        <v>6917.3656319047004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21261.916214245241</v>
      </c>
      <c r="E56" s="522">
        <f>IF(+I14&lt;F55,I14,D56)</f>
        <v>4410.6428571428569</v>
      </c>
      <c r="F56" s="523">
        <f t="shared" si="18"/>
        <v>16851.273357102385</v>
      </c>
      <c r="G56" s="524">
        <f t="shared" si="16"/>
        <v>6446.229698923471</v>
      </c>
      <c r="H56" s="491">
        <f t="shared" si="17"/>
        <v>6446.229698923471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16851.273357102385</v>
      </c>
      <c r="E57" s="522">
        <f>IF(+I14&lt;F56,I14,D57)</f>
        <v>4410.6428571428569</v>
      </c>
      <c r="F57" s="523">
        <f t="shared" si="18"/>
        <v>12440.630499959529</v>
      </c>
      <c r="G57" s="524">
        <f t="shared" si="16"/>
        <v>5975.0937659422425</v>
      </c>
      <c r="H57" s="491">
        <f t="shared" si="17"/>
        <v>5975.0937659422425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12440.630499959529</v>
      </c>
      <c r="E58" s="522">
        <f>IF(+I14&lt;F57,I14,D58)</f>
        <v>4410.6428571428569</v>
      </c>
      <c r="F58" s="523">
        <f t="shared" si="18"/>
        <v>8029.9876428166717</v>
      </c>
      <c r="G58" s="524">
        <f t="shared" si="16"/>
        <v>5503.957832961014</v>
      </c>
      <c r="H58" s="491">
        <f t="shared" si="17"/>
        <v>5503.957832961014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8029.9876428166717</v>
      </c>
      <c r="E59" s="522">
        <f>IF(+I14&lt;F58,I14,D59)</f>
        <v>4410.6428571428569</v>
      </c>
      <c r="F59" s="523">
        <f t="shared" si="18"/>
        <v>3619.3447856738148</v>
      </c>
      <c r="G59" s="524">
        <f t="shared" si="16"/>
        <v>5032.8218999797846</v>
      </c>
      <c r="H59" s="491">
        <f t="shared" si="17"/>
        <v>5032.8218999797846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3619.3447856738148</v>
      </c>
      <c r="E60" s="522">
        <f>IF(+I14&lt;F59,I14,D60)</f>
        <v>3619.3447856738148</v>
      </c>
      <c r="F60" s="523">
        <f t="shared" si="18"/>
        <v>0</v>
      </c>
      <c r="G60" s="524">
        <f t="shared" si="16"/>
        <v>3812.6503238469713</v>
      </c>
      <c r="H60" s="491">
        <f t="shared" si="17"/>
        <v>3812.6503238469713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185247.00000000015</v>
      </c>
      <c r="F73" s="375"/>
      <c r="G73" s="375">
        <f>SUM(G17:G72)</f>
        <v>628337.96491816652</v>
      </c>
      <c r="H73" s="375">
        <f>SUM(H17:H72)</f>
        <v>628337.96491816652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18119.433252882794</v>
      </c>
      <c r="N87" s="546">
        <f>IF(J92&lt;D11,0,VLOOKUP(J92,C17:O72,11))</f>
        <v>18119.433252882794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18943.99202428088</v>
      </c>
      <c r="N88" s="550">
        <f>IF(J92&lt;D11,0,VLOOKUP(J92,C99:P154,7))</f>
        <v>18943.99202428088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824.55877139808581</v>
      </c>
      <c r="N89" s="555">
        <f>+N88-N87</f>
        <v>824.55877139808581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185247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4518.2195121951218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508">
        <f>IF(D93=C99,0,D92)</f>
        <v>0</v>
      </c>
      <c r="E99" s="516">
        <v>868</v>
      </c>
      <c r="F99" s="515">
        <f>77090-E99</f>
        <v>76222</v>
      </c>
      <c r="G99" s="574">
        <v>38111</v>
      </c>
      <c r="H99" s="575">
        <v>0</v>
      </c>
      <c r="I99" s="576">
        <v>0</v>
      </c>
      <c r="J99" s="514">
        <f t="shared" ref="J99:J130" si="23">+I99-H99</f>
        <v>0</v>
      </c>
      <c r="K99" s="514"/>
      <c r="L99" s="512">
        <v>0</v>
      </c>
      <c r="M99" s="597">
        <f t="shared" ref="M99:M130" si="24">IF(L99&lt;&gt;0,+H99-L99,0)</f>
        <v>0</v>
      </c>
      <c r="N99" s="512">
        <v>0</v>
      </c>
      <c r="O99" s="597">
        <f t="shared" ref="O99:O130" si="25">IF(N99&lt;&gt;0,+I99-N99,0)</f>
        <v>0</v>
      </c>
      <c r="P99" s="597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23"/>
        <v>0</v>
      </c>
      <c r="K100" s="514"/>
      <c r="L100" s="518">
        <v>22636</v>
      </c>
      <c r="M100" s="514">
        <f t="shared" si="24"/>
        <v>0</v>
      </c>
      <c r="N100" s="518">
        <v>22636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23"/>
        <v>0</v>
      </c>
      <c r="K101" s="514"/>
      <c r="L101" s="518">
        <f t="shared" ref="L101:L106" si="27">H101</f>
        <v>20371</v>
      </c>
      <c r="M101" s="519">
        <f t="shared" si="24"/>
        <v>0</v>
      </c>
      <c r="N101" s="518">
        <f t="shared" ref="N101:N106" si="28">I101</f>
        <v>20371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ref="B102:B154" si="29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23"/>
        <v>0</v>
      </c>
      <c r="K102" s="514"/>
      <c r="L102" s="518">
        <f t="shared" si="27"/>
        <v>33491.304062009942</v>
      </c>
      <c r="M102" s="519">
        <f t="shared" si="24"/>
        <v>0</v>
      </c>
      <c r="N102" s="518">
        <f t="shared" si="28"/>
        <v>33491.304062009942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23"/>
        <v>0</v>
      </c>
      <c r="K103" s="514"/>
      <c r="L103" s="518">
        <f t="shared" si="27"/>
        <v>30131.389443457461</v>
      </c>
      <c r="M103" s="519">
        <f t="shared" si="24"/>
        <v>0</v>
      </c>
      <c r="N103" s="518">
        <f t="shared" si="28"/>
        <v>30131.389443457461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23"/>
        <v>0</v>
      </c>
      <c r="K104" s="514"/>
      <c r="L104" s="518">
        <f t="shared" si="27"/>
        <v>28930.581157886962</v>
      </c>
      <c r="M104" s="519">
        <f t="shared" si="24"/>
        <v>0</v>
      </c>
      <c r="N104" s="518">
        <f t="shared" si="28"/>
        <v>28930.581157886962</v>
      </c>
      <c r="O104" s="514">
        <f t="shared" si="25"/>
        <v>0</v>
      </c>
      <c r="P104" s="514">
        <f t="shared" si="26"/>
        <v>0</v>
      </c>
      <c r="Q104" s="269"/>
    </row>
    <row r="105" spans="1:17">
      <c r="B105" s="195" t="str">
        <f t="shared" si="29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27"/>
        <v>26357.280382807578</v>
      </c>
      <c r="M105" s="519">
        <f t="shared" ref="M105:M110" si="30">IF(L105&lt;&gt;0,+H105-L105,0)</f>
        <v>0</v>
      </c>
      <c r="N105" s="518">
        <f t="shared" si="28"/>
        <v>26357.280382807578</v>
      </c>
      <c r="O105" s="514">
        <f t="shared" ref="O105:O110" si="31">IF(N105&lt;&gt;0,+I105-N105,0)</f>
        <v>0</v>
      </c>
      <c r="P105" s="514">
        <f t="shared" ref="P105:P110" si="32">+O105-M105</f>
        <v>0</v>
      </c>
      <c r="Q105" s="269"/>
    </row>
    <row r="106" spans="1:17">
      <c r="B106" s="195" t="str">
        <f t="shared" si="29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27"/>
        <v>25860.252454473681</v>
      </c>
      <c r="M106" s="519">
        <f t="shared" si="30"/>
        <v>0</v>
      </c>
      <c r="N106" s="518">
        <f t="shared" si="28"/>
        <v>25860.252454473681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23"/>
        <v>0</v>
      </c>
      <c r="K107" s="514"/>
      <c r="L107" s="518">
        <f t="shared" ref="L107:L112" si="33">H107</f>
        <v>24623.446840873446</v>
      </c>
      <c r="M107" s="519">
        <f t="shared" si="30"/>
        <v>0</v>
      </c>
      <c r="N107" s="518">
        <f t="shared" ref="N107:N112" si="34">I107</f>
        <v>24623.446840873446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23"/>
        <v>0</v>
      </c>
      <c r="K108" s="514"/>
      <c r="L108" s="518">
        <f t="shared" si="33"/>
        <v>23228.255672846972</v>
      </c>
      <c r="M108" s="519">
        <f t="shared" si="30"/>
        <v>0</v>
      </c>
      <c r="N108" s="518">
        <f t="shared" si="34"/>
        <v>23228.255672846972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23"/>
        <v>0</v>
      </c>
      <c r="K109" s="514"/>
      <c r="L109" s="518">
        <f t="shared" si="33"/>
        <v>21984.790198731629</v>
      </c>
      <c r="M109" s="519">
        <f t="shared" si="30"/>
        <v>0</v>
      </c>
      <c r="N109" s="518">
        <f t="shared" si="34"/>
        <v>21984.790198731629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23"/>
        <v>0</v>
      </c>
      <c r="K110" s="514"/>
      <c r="L110" s="518">
        <f t="shared" si="33"/>
        <v>19223.431889109233</v>
      </c>
      <c r="M110" s="519">
        <f t="shared" si="30"/>
        <v>0</v>
      </c>
      <c r="N110" s="518">
        <f t="shared" si="34"/>
        <v>19223.431889109233</v>
      </c>
      <c r="O110" s="514">
        <f t="shared" si="31"/>
        <v>0</v>
      </c>
      <c r="P110" s="514">
        <f t="shared" si="32"/>
        <v>0</v>
      </c>
      <c r="Q110" s="269"/>
    </row>
    <row r="111" spans="1:17">
      <c r="B111" s="195" t="str">
        <f t="shared" si="29"/>
        <v/>
      </c>
      <c r="C111" s="507">
        <f>IF(D93="","-",+C110+1)</f>
        <v>2019</v>
      </c>
      <c r="D111" s="508">
        <v>138061.21072036293</v>
      </c>
      <c r="E111" s="516">
        <v>4308.0697674418607</v>
      </c>
      <c r="F111" s="515">
        <v>133753.14095292107</v>
      </c>
      <c r="G111" s="515">
        <v>135907.17583664198</v>
      </c>
      <c r="H111" s="516">
        <v>18855.648147984095</v>
      </c>
      <c r="I111" s="510">
        <v>18855.648147984095</v>
      </c>
      <c r="J111" s="514">
        <f t="shared" si="23"/>
        <v>0</v>
      </c>
      <c r="K111" s="514"/>
      <c r="L111" s="518">
        <f t="shared" si="33"/>
        <v>18855.648147984095</v>
      </c>
      <c r="M111" s="519">
        <f t="shared" ref="M111" si="35">IF(L111&lt;&gt;0,+H111-L111,0)</f>
        <v>0</v>
      </c>
      <c r="N111" s="518">
        <f t="shared" si="34"/>
        <v>18855.648147984095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2020</v>
      </c>
      <c r="D112" s="508">
        <v>133753.14095292107</v>
      </c>
      <c r="E112" s="516">
        <v>4410.6428571428569</v>
      </c>
      <c r="F112" s="515">
        <v>129342.49809577821</v>
      </c>
      <c r="G112" s="515">
        <v>131547.81952434964</v>
      </c>
      <c r="H112" s="516">
        <v>18561.745960492495</v>
      </c>
      <c r="I112" s="510">
        <v>18561.745960492495</v>
      </c>
      <c r="J112" s="514">
        <f t="shared" si="23"/>
        <v>0</v>
      </c>
      <c r="K112" s="514"/>
      <c r="L112" s="518">
        <f t="shared" si="33"/>
        <v>18561.745960492495</v>
      </c>
      <c r="M112" s="519">
        <f t="shared" ref="M112" si="36">IF(L112&lt;&gt;0,+H112-L112,0)</f>
        <v>0</v>
      </c>
      <c r="N112" s="518">
        <f t="shared" si="34"/>
        <v>18561.745960492495</v>
      </c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2021</v>
      </c>
      <c r="D113" s="374">
        <f>IF(F112+SUM(E$99:E112)=D$92,F112,D$92-SUM(E$99:E112))</f>
        <v>129342.49809577821</v>
      </c>
      <c r="E113" s="522">
        <f>IF(+J96&lt;F112,J96,D113)</f>
        <v>4518.2195121951218</v>
      </c>
      <c r="F113" s="523">
        <f t="shared" ref="F113:F130" si="37">+D113-E113</f>
        <v>124824.27858358309</v>
      </c>
      <c r="G113" s="523">
        <f t="shared" ref="G113:G130" si="38">+(F113+D113)/2</f>
        <v>127083.38833968065</v>
      </c>
      <c r="H113" s="526">
        <f t="shared" ref="H113:H154" si="39">+J$94*G113+E113</f>
        <v>18943.99202428088</v>
      </c>
      <c r="I113" s="577">
        <f t="shared" ref="I113:I154" si="40">+J$95*G113+E113</f>
        <v>18943.99202428088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2022</v>
      </c>
      <c r="D114" s="374">
        <f>IF(F113+SUM(E$99:E113)=D$92,F113,D$92-SUM(E$99:E113))</f>
        <v>124824.27858358309</v>
      </c>
      <c r="E114" s="522">
        <f>IF(+J96&lt;F113,J96,D114)</f>
        <v>4518.2195121951218</v>
      </c>
      <c r="F114" s="523">
        <f t="shared" si="37"/>
        <v>120306.05907138796</v>
      </c>
      <c r="G114" s="523">
        <f t="shared" si="38"/>
        <v>122565.16882748553</v>
      </c>
      <c r="H114" s="526">
        <f t="shared" si="39"/>
        <v>18431.109831776084</v>
      </c>
      <c r="I114" s="577">
        <f t="shared" si="40"/>
        <v>18431.109831776084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2023</v>
      </c>
      <c r="D115" s="374">
        <f>IF(F114+SUM(E$99:E114)=D$92,F114,D$92-SUM(E$99:E114))</f>
        <v>120306.05907138796</v>
      </c>
      <c r="E115" s="522">
        <f>IF(+J96&lt;F114,J96,D115)</f>
        <v>4518.2195121951218</v>
      </c>
      <c r="F115" s="523">
        <f t="shared" si="37"/>
        <v>115787.83955919284</v>
      </c>
      <c r="G115" s="523">
        <f t="shared" si="38"/>
        <v>118046.9493152904</v>
      </c>
      <c r="H115" s="526">
        <f t="shared" si="39"/>
        <v>17918.227639271288</v>
      </c>
      <c r="I115" s="577">
        <f t="shared" si="40"/>
        <v>17918.227639271288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2024</v>
      </c>
      <c r="D116" s="374">
        <f>IF(F115+SUM(E$99:E115)=D$92,F115,D$92-SUM(E$99:E115))</f>
        <v>115787.83955919284</v>
      </c>
      <c r="E116" s="522">
        <f>IF(+J96&lt;F115,J96,D116)</f>
        <v>4518.2195121951218</v>
      </c>
      <c r="F116" s="523">
        <f t="shared" si="37"/>
        <v>111269.62004699772</v>
      </c>
      <c r="G116" s="523">
        <f t="shared" si="38"/>
        <v>113528.72980309528</v>
      </c>
      <c r="H116" s="526">
        <f t="shared" si="39"/>
        <v>17405.345446766489</v>
      </c>
      <c r="I116" s="577">
        <f t="shared" si="40"/>
        <v>17405.345446766489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2025</v>
      </c>
      <c r="D117" s="374">
        <f>IF(F116+SUM(E$99:E116)=D$92,F116,D$92-SUM(E$99:E116))</f>
        <v>111269.62004699772</v>
      </c>
      <c r="E117" s="522">
        <f>IF(+J96&lt;F116,J96,D117)</f>
        <v>4518.2195121951218</v>
      </c>
      <c r="F117" s="523">
        <f t="shared" si="37"/>
        <v>106751.4005348026</v>
      </c>
      <c r="G117" s="523">
        <f t="shared" si="38"/>
        <v>109010.51029090016</v>
      </c>
      <c r="H117" s="526">
        <f t="shared" si="39"/>
        <v>16892.463254261693</v>
      </c>
      <c r="I117" s="577">
        <f t="shared" si="40"/>
        <v>16892.463254261693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2026</v>
      </c>
      <c r="D118" s="374">
        <f>IF(F117+SUM(E$99:E117)=D$92,F117,D$92-SUM(E$99:E117))</f>
        <v>106751.4005348026</v>
      </c>
      <c r="E118" s="522">
        <f>IF(+J96&lt;F117,J96,D118)</f>
        <v>4518.2195121951218</v>
      </c>
      <c r="F118" s="523">
        <f t="shared" si="37"/>
        <v>102233.18102260747</v>
      </c>
      <c r="G118" s="523">
        <f t="shared" si="38"/>
        <v>104492.29077870504</v>
      </c>
      <c r="H118" s="526">
        <f t="shared" si="39"/>
        <v>16379.581061756897</v>
      </c>
      <c r="I118" s="577">
        <f t="shared" si="40"/>
        <v>16379.581061756897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2027</v>
      </c>
      <c r="D119" s="374">
        <f>IF(F118+SUM(E$99:E118)=D$92,F118,D$92-SUM(E$99:E118))</f>
        <v>102233.18102260747</v>
      </c>
      <c r="E119" s="522">
        <f>IF(+J96&lt;F118,J96,D119)</f>
        <v>4518.2195121951218</v>
      </c>
      <c r="F119" s="523">
        <f t="shared" si="37"/>
        <v>97714.961510412351</v>
      </c>
      <c r="G119" s="523">
        <f t="shared" si="38"/>
        <v>99974.071266509913</v>
      </c>
      <c r="H119" s="526">
        <f t="shared" si="39"/>
        <v>15866.698869252101</v>
      </c>
      <c r="I119" s="577">
        <f t="shared" si="40"/>
        <v>15866.698869252101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2028</v>
      </c>
      <c r="D120" s="374">
        <f>IF(F119+SUM(E$99:E119)=D$92,F119,D$92-SUM(E$99:E119))</f>
        <v>97714.961510412351</v>
      </c>
      <c r="E120" s="522">
        <f>IF(+J96&lt;F119,J96,D120)</f>
        <v>4518.2195121951218</v>
      </c>
      <c r="F120" s="523">
        <f t="shared" si="37"/>
        <v>93196.741998217229</v>
      </c>
      <c r="G120" s="523">
        <f t="shared" si="38"/>
        <v>95455.85175431479</v>
      </c>
      <c r="H120" s="526">
        <f t="shared" si="39"/>
        <v>15353.816676747305</v>
      </c>
      <c r="I120" s="577">
        <f t="shared" si="40"/>
        <v>15353.816676747305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2029</v>
      </c>
      <c r="D121" s="374">
        <f>IF(F120+SUM(E$99:E120)=D$92,F120,D$92-SUM(E$99:E120))</f>
        <v>93196.741998217229</v>
      </c>
      <c r="E121" s="522">
        <f>IF(+J96&lt;F120,J96,D121)</f>
        <v>4518.2195121951218</v>
      </c>
      <c r="F121" s="523">
        <f t="shared" si="37"/>
        <v>88678.522486022106</v>
      </c>
      <c r="G121" s="523">
        <f t="shared" si="38"/>
        <v>90937.632242119667</v>
      </c>
      <c r="H121" s="526">
        <f t="shared" si="39"/>
        <v>14840.934484242505</v>
      </c>
      <c r="I121" s="577">
        <f t="shared" si="40"/>
        <v>14840.934484242505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2030</v>
      </c>
      <c r="D122" s="374">
        <f>IF(F121+SUM(E$99:E121)=D$92,F121,D$92-SUM(E$99:E121))</f>
        <v>88678.522486022106</v>
      </c>
      <c r="E122" s="522">
        <f>IF(+J96&lt;F121,J96,D122)</f>
        <v>4518.2195121951218</v>
      </c>
      <c r="F122" s="523">
        <f t="shared" si="37"/>
        <v>84160.302973826983</v>
      </c>
      <c r="G122" s="523">
        <f t="shared" si="38"/>
        <v>86419.412729924545</v>
      </c>
      <c r="H122" s="526">
        <f t="shared" si="39"/>
        <v>14328.052291737709</v>
      </c>
      <c r="I122" s="577">
        <f t="shared" si="40"/>
        <v>14328.052291737709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2031</v>
      </c>
      <c r="D123" s="374">
        <f>IF(F122+SUM(E$99:E122)=D$92,F122,D$92-SUM(E$99:E122))</f>
        <v>84160.302973826983</v>
      </c>
      <c r="E123" s="522">
        <f>IF(+J96&lt;F122,J96,D123)</f>
        <v>4518.2195121951218</v>
      </c>
      <c r="F123" s="523">
        <f t="shared" si="37"/>
        <v>79642.083461631861</v>
      </c>
      <c r="G123" s="523">
        <f t="shared" si="38"/>
        <v>81901.193217729422</v>
      </c>
      <c r="H123" s="526">
        <f t="shared" si="39"/>
        <v>13815.170099232913</v>
      </c>
      <c r="I123" s="577">
        <f t="shared" si="40"/>
        <v>13815.170099232913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2032</v>
      </c>
      <c r="D124" s="374">
        <f>IF(F123+SUM(E$99:E123)=D$92,F123,D$92-SUM(E$99:E123))</f>
        <v>79642.083461631861</v>
      </c>
      <c r="E124" s="522">
        <f>IF(+J96&lt;F123,J96,D124)</f>
        <v>4518.2195121951218</v>
      </c>
      <c r="F124" s="523">
        <f t="shared" si="37"/>
        <v>75123.863949436738</v>
      </c>
      <c r="G124" s="523">
        <f t="shared" si="38"/>
        <v>77382.973705534299</v>
      </c>
      <c r="H124" s="526">
        <f t="shared" si="39"/>
        <v>13302.287906728117</v>
      </c>
      <c r="I124" s="577">
        <f t="shared" si="40"/>
        <v>13302.287906728117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2033</v>
      </c>
      <c r="D125" s="374">
        <f>IF(F124+SUM(E$99:E124)=D$92,F124,D$92-SUM(E$99:E124))</f>
        <v>75123.863949436738</v>
      </c>
      <c r="E125" s="522">
        <f>IF(+J96&lt;F124,J96,D125)</f>
        <v>4518.2195121951218</v>
      </c>
      <c r="F125" s="523">
        <f t="shared" si="37"/>
        <v>70605.644437241615</v>
      </c>
      <c r="G125" s="523">
        <f t="shared" si="38"/>
        <v>72864.754193339177</v>
      </c>
      <c r="H125" s="526">
        <f t="shared" si="39"/>
        <v>12789.405714223321</v>
      </c>
      <c r="I125" s="577">
        <f t="shared" si="40"/>
        <v>12789.405714223321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2034</v>
      </c>
      <c r="D126" s="374">
        <f>IF(F125+SUM(E$99:E125)=D$92,F125,D$92-SUM(E$99:E125))</f>
        <v>70605.644437241615</v>
      </c>
      <c r="E126" s="522">
        <f>IF(+J96&lt;F125,J96,D126)</f>
        <v>4518.2195121951218</v>
      </c>
      <c r="F126" s="523">
        <f t="shared" si="37"/>
        <v>66087.424925046493</v>
      </c>
      <c r="G126" s="523">
        <f t="shared" si="38"/>
        <v>68346.534681144054</v>
      </c>
      <c r="H126" s="526">
        <f t="shared" si="39"/>
        <v>12276.523521718522</v>
      </c>
      <c r="I126" s="577">
        <f t="shared" si="40"/>
        <v>12276.523521718522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2035</v>
      </c>
      <c r="D127" s="374">
        <f>IF(F126+SUM(E$99:E126)=D$92,F126,D$92-SUM(E$99:E126))</f>
        <v>66087.424925046493</v>
      </c>
      <c r="E127" s="522">
        <f>IF(+J96&lt;F126,J96,D127)</f>
        <v>4518.2195121951218</v>
      </c>
      <c r="F127" s="523">
        <f t="shared" si="37"/>
        <v>61569.20541285137</v>
      </c>
      <c r="G127" s="523">
        <f t="shared" si="38"/>
        <v>63828.315168948931</v>
      </c>
      <c r="H127" s="526">
        <f t="shared" si="39"/>
        <v>11763.641329213726</v>
      </c>
      <c r="I127" s="577">
        <f t="shared" si="40"/>
        <v>11763.641329213726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2036</v>
      </c>
      <c r="D128" s="374">
        <f>IF(F127+SUM(E$99:E127)=D$92,F127,D$92-SUM(E$99:E127))</f>
        <v>61569.20541285137</v>
      </c>
      <c r="E128" s="522">
        <f>IF(+J96&lt;F127,J96,D128)</f>
        <v>4518.2195121951218</v>
      </c>
      <c r="F128" s="523">
        <f t="shared" si="37"/>
        <v>57050.985900656247</v>
      </c>
      <c r="G128" s="523">
        <f t="shared" si="38"/>
        <v>59310.095656753809</v>
      </c>
      <c r="H128" s="526">
        <f t="shared" si="39"/>
        <v>11250.75913670893</v>
      </c>
      <c r="I128" s="577">
        <f t="shared" si="40"/>
        <v>11250.75913670893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2037</v>
      </c>
      <c r="D129" s="374">
        <f>IF(F128+SUM(E$99:E128)=D$92,F128,D$92-SUM(E$99:E128))</f>
        <v>57050.985900656247</v>
      </c>
      <c r="E129" s="522">
        <f>IF(+J96&lt;F128,J96,D129)</f>
        <v>4518.2195121951218</v>
      </c>
      <c r="F129" s="523">
        <f t="shared" si="37"/>
        <v>52532.766388461125</v>
      </c>
      <c r="G129" s="523">
        <f t="shared" si="38"/>
        <v>54791.876144558686</v>
      </c>
      <c r="H129" s="526">
        <f t="shared" si="39"/>
        <v>10737.876944204134</v>
      </c>
      <c r="I129" s="577">
        <f t="shared" si="40"/>
        <v>10737.876944204134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2038</v>
      </c>
      <c r="D130" s="374">
        <f>IF(F129+SUM(E$99:E129)=D$92,F129,D$92-SUM(E$99:E129))</f>
        <v>52532.766388461125</v>
      </c>
      <c r="E130" s="522">
        <f>IF(+J96&lt;F129,J96,D130)</f>
        <v>4518.2195121951218</v>
      </c>
      <c r="F130" s="523">
        <f t="shared" si="37"/>
        <v>48014.546876266002</v>
      </c>
      <c r="G130" s="523">
        <f t="shared" si="38"/>
        <v>50273.656632363563</v>
      </c>
      <c r="H130" s="526">
        <f t="shared" si="39"/>
        <v>10224.994751699336</v>
      </c>
      <c r="I130" s="577">
        <f t="shared" si="40"/>
        <v>10224.994751699336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2039</v>
      </c>
      <c r="D131" s="374">
        <f>IF(F130+SUM(E$99:E130)=D$92,F130,D$92-SUM(E$99:E130))</f>
        <v>48014.546876266002</v>
      </c>
      <c r="E131" s="522">
        <f>IF(+J96&lt;F130,J96,D131)</f>
        <v>4518.2195121951218</v>
      </c>
      <c r="F131" s="523">
        <f t="shared" ref="F131:F154" si="41">+D131-E131</f>
        <v>43496.327364070879</v>
      </c>
      <c r="G131" s="523">
        <f t="shared" ref="G131:G154" si="42">+(F131+D131)/2</f>
        <v>45755.437120168441</v>
      </c>
      <c r="H131" s="526">
        <f t="shared" si="39"/>
        <v>9712.1125591945402</v>
      </c>
      <c r="I131" s="577">
        <f t="shared" si="40"/>
        <v>9712.1125591945402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2040</v>
      </c>
      <c r="D132" s="374">
        <f>IF(F131+SUM(E$99:E131)=D$92,F131,D$92-SUM(E$99:E131))</f>
        <v>43496.327364070879</v>
      </c>
      <c r="E132" s="522">
        <f>IF(+J96&lt;F131,J96,D132)</f>
        <v>4518.2195121951218</v>
      </c>
      <c r="F132" s="523">
        <f t="shared" si="41"/>
        <v>38978.107851875757</v>
      </c>
      <c r="G132" s="523">
        <f t="shared" si="42"/>
        <v>41237.217607973318</v>
      </c>
      <c r="H132" s="526">
        <f t="shared" si="39"/>
        <v>9199.2303666897424</v>
      </c>
      <c r="I132" s="577">
        <f t="shared" si="40"/>
        <v>9199.2303666897424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9"/>
        <v/>
      </c>
      <c r="C133" s="507">
        <f>IF(D93="","-",+C132+1)</f>
        <v>2041</v>
      </c>
      <c r="D133" s="374">
        <f>IF(F132+SUM(E$99:E132)=D$92,F132,D$92-SUM(E$99:E132))</f>
        <v>38978.107851875757</v>
      </c>
      <c r="E133" s="522">
        <f>IF(+J96&lt;F132,J96,D133)</f>
        <v>4518.2195121951218</v>
      </c>
      <c r="F133" s="523">
        <f t="shared" si="41"/>
        <v>34459.888339680634</v>
      </c>
      <c r="G133" s="523">
        <f t="shared" si="42"/>
        <v>36718.998095778195</v>
      </c>
      <c r="H133" s="526">
        <f t="shared" si="39"/>
        <v>8686.3481741849464</v>
      </c>
      <c r="I133" s="577">
        <f t="shared" si="40"/>
        <v>8686.3481741849464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9"/>
        <v/>
      </c>
      <c r="C134" s="507">
        <f>IF(D93="","-",+C133+1)</f>
        <v>2042</v>
      </c>
      <c r="D134" s="374">
        <f>IF(F133+SUM(E$99:E133)=D$92,F133,D$92-SUM(E$99:E133))</f>
        <v>34459.888339680634</v>
      </c>
      <c r="E134" s="522">
        <f>IF(+J96&lt;F133,J96,D134)</f>
        <v>4518.2195121951218</v>
      </c>
      <c r="F134" s="523">
        <f t="shared" si="41"/>
        <v>29941.668827485511</v>
      </c>
      <c r="G134" s="523">
        <f t="shared" si="42"/>
        <v>32200.778583583073</v>
      </c>
      <c r="H134" s="526">
        <f t="shared" si="39"/>
        <v>8173.4659816801504</v>
      </c>
      <c r="I134" s="577">
        <f t="shared" si="40"/>
        <v>8173.4659816801504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9"/>
        <v/>
      </c>
      <c r="C135" s="507">
        <f>IF(D93="","-",+C134+1)</f>
        <v>2043</v>
      </c>
      <c r="D135" s="374">
        <f>IF(F134+SUM(E$99:E134)=D$92,F134,D$92-SUM(E$99:E134))</f>
        <v>29941.668827485511</v>
      </c>
      <c r="E135" s="522">
        <f>IF(+J96&lt;F134,J96,D135)</f>
        <v>4518.2195121951218</v>
      </c>
      <c r="F135" s="523">
        <f t="shared" si="41"/>
        <v>25423.449315290389</v>
      </c>
      <c r="G135" s="523">
        <f t="shared" si="42"/>
        <v>27682.55907138795</v>
      </c>
      <c r="H135" s="526">
        <f t="shared" si="39"/>
        <v>7660.5837891753526</v>
      </c>
      <c r="I135" s="577">
        <f t="shared" si="40"/>
        <v>7660.5837891753526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9"/>
        <v/>
      </c>
      <c r="C136" s="507">
        <f>IF(D93="","-",+C135+1)</f>
        <v>2044</v>
      </c>
      <c r="D136" s="374">
        <f>IF(F135+SUM(E$99:E135)=D$92,F135,D$92-SUM(E$99:E135))</f>
        <v>25423.449315290389</v>
      </c>
      <c r="E136" s="522">
        <f>IF(+J96&lt;F135,J96,D136)</f>
        <v>4518.2195121951218</v>
      </c>
      <c r="F136" s="523">
        <f t="shared" si="41"/>
        <v>20905.229803095266</v>
      </c>
      <c r="G136" s="523">
        <f t="shared" si="42"/>
        <v>23164.339559192827</v>
      </c>
      <c r="H136" s="526">
        <f t="shared" si="39"/>
        <v>7147.7015966705567</v>
      </c>
      <c r="I136" s="577">
        <f t="shared" si="40"/>
        <v>7147.7015966705567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9"/>
        <v/>
      </c>
      <c r="C137" s="507">
        <f>IF(D93="","-",+C136+1)</f>
        <v>2045</v>
      </c>
      <c r="D137" s="374">
        <f>IF(F136+SUM(E$99:E136)=D$92,F136,D$92-SUM(E$99:E136))</f>
        <v>20905.229803095266</v>
      </c>
      <c r="E137" s="522">
        <f>IF(+J96&lt;F136,J96,D137)</f>
        <v>4518.2195121951218</v>
      </c>
      <c r="F137" s="523">
        <f t="shared" si="41"/>
        <v>16387.010290900143</v>
      </c>
      <c r="G137" s="523">
        <f t="shared" si="42"/>
        <v>18646.120046997705</v>
      </c>
      <c r="H137" s="526">
        <f t="shared" si="39"/>
        <v>6634.8194041657598</v>
      </c>
      <c r="I137" s="577">
        <f t="shared" si="40"/>
        <v>6634.8194041657598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9"/>
        <v/>
      </c>
      <c r="C138" s="507">
        <f>IF(D93="","-",+C137+1)</f>
        <v>2046</v>
      </c>
      <c r="D138" s="374">
        <f>IF(F137+SUM(E$99:E137)=D$92,F137,D$92-SUM(E$99:E137))</f>
        <v>16387.010290900143</v>
      </c>
      <c r="E138" s="522">
        <f>IF(+J96&lt;F137,J96,D138)</f>
        <v>4518.2195121951218</v>
      </c>
      <c r="F138" s="523">
        <f t="shared" si="41"/>
        <v>11868.790778705021</v>
      </c>
      <c r="G138" s="523">
        <f t="shared" si="42"/>
        <v>14127.900534802582</v>
      </c>
      <c r="H138" s="526">
        <f t="shared" si="39"/>
        <v>6121.9372116609629</v>
      </c>
      <c r="I138" s="577">
        <f t="shared" si="40"/>
        <v>6121.9372116609629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9"/>
        <v/>
      </c>
      <c r="C139" s="507">
        <f>IF(D93="","-",+C138+1)</f>
        <v>2047</v>
      </c>
      <c r="D139" s="374">
        <f>IF(F138+SUM(E$99:E138)=D$92,F138,D$92-SUM(E$99:E138))</f>
        <v>11868.790778705021</v>
      </c>
      <c r="E139" s="522">
        <f>IF(+J96&lt;F138,J96,D139)</f>
        <v>4518.2195121951218</v>
      </c>
      <c r="F139" s="523">
        <f t="shared" si="41"/>
        <v>7350.571266509899</v>
      </c>
      <c r="G139" s="523">
        <f t="shared" si="42"/>
        <v>9609.6810226074595</v>
      </c>
      <c r="H139" s="526">
        <f t="shared" si="39"/>
        <v>5609.0550191561661</v>
      </c>
      <c r="I139" s="577">
        <f t="shared" si="40"/>
        <v>5609.0550191561661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9"/>
        <v/>
      </c>
      <c r="C140" s="507">
        <f>IF(D93="","-",+C139+1)</f>
        <v>2048</v>
      </c>
      <c r="D140" s="374">
        <f>IF(F139+SUM(E$99:E139)=D$92,F139,D$92-SUM(E$99:E139))</f>
        <v>7350.571266509899</v>
      </c>
      <c r="E140" s="522">
        <f>IF(+J96&lt;F139,J96,D140)</f>
        <v>4518.2195121951218</v>
      </c>
      <c r="F140" s="523">
        <f t="shared" si="41"/>
        <v>2832.3517543147773</v>
      </c>
      <c r="G140" s="523">
        <f t="shared" si="42"/>
        <v>5091.4615104123386</v>
      </c>
      <c r="H140" s="526">
        <f t="shared" si="39"/>
        <v>5096.1728266513701</v>
      </c>
      <c r="I140" s="577">
        <f t="shared" si="40"/>
        <v>5096.1728266513701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9"/>
        <v/>
      </c>
      <c r="C141" s="507">
        <f>IF(D93="","-",+C140+1)</f>
        <v>2049</v>
      </c>
      <c r="D141" s="374">
        <f>IF(F140+SUM(E$99:E140)=D$92,F140,D$92-SUM(E$99:E140))</f>
        <v>2832.3517543147773</v>
      </c>
      <c r="E141" s="522">
        <f>IF(+J96&lt;F140,J96,D141)</f>
        <v>2832.3517543147773</v>
      </c>
      <c r="F141" s="523">
        <f t="shared" si="41"/>
        <v>0</v>
      </c>
      <c r="G141" s="523">
        <f t="shared" si="42"/>
        <v>1416.1758771573886</v>
      </c>
      <c r="H141" s="526">
        <f t="shared" si="39"/>
        <v>2993.107863416702</v>
      </c>
      <c r="I141" s="577">
        <f t="shared" si="40"/>
        <v>2993.107863416702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9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9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9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9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9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9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9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9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9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9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9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9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185246.99999999991</v>
      </c>
      <c r="F155" s="375"/>
      <c r="G155" s="375"/>
      <c r="H155" s="375">
        <f>SUM(H99:H154)</f>
        <v>653810.54198714183</v>
      </c>
      <c r="I155" s="375">
        <f>SUM(I99:I154)</f>
        <v>653810.54198714183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553589.41331080301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553589.41331080301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136466.83333333334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2007</v>
      </c>
      <c r="D18" s="515">
        <f>F17</f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 t="shared" ref="K27:K32" si="10">G27</f>
        <v>728247.51158298948</v>
      </c>
      <c r="L27" s="519">
        <f t="shared" si="7"/>
        <v>0</v>
      </c>
      <c r="M27" s="518">
        <f t="shared" ref="M27:M32" si="11"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 t="shared" si="10"/>
        <v>688667.94856072206</v>
      </c>
      <c r="L28" s="519">
        <f t="shared" si="7"/>
        <v>0</v>
      </c>
      <c r="M28" s="518">
        <f t="shared" si="11"/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4"/>
        <v>IU</v>
      </c>
      <c r="C29" s="507">
        <f>IF(D11="","-",+C28+1)</f>
        <v>2018</v>
      </c>
      <c r="D29" s="608">
        <v>4549360.3313160958</v>
      </c>
      <c r="E29" s="609">
        <v>133293.18604651163</v>
      </c>
      <c r="F29" s="608">
        <v>4416067.1452695839</v>
      </c>
      <c r="G29" s="609">
        <v>688667.94856072206</v>
      </c>
      <c r="H29" s="610">
        <v>688667.94856072206</v>
      </c>
      <c r="I29" s="511">
        <f t="shared" si="0"/>
        <v>0</v>
      </c>
      <c r="J29" s="511"/>
      <c r="K29" s="518">
        <f t="shared" si="10"/>
        <v>688667.94856072206</v>
      </c>
      <c r="L29" s="519">
        <f t="shared" si="7"/>
        <v>0</v>
      </c>
      <c r="M29" s="518">
        <f t="shared" si="11"/>
        <v>688667.94856072206</v>
      </c>
      <c r="N29" s="514">
        <f t="shared" si="8"/>
        <v>0</v>
      </c>
      <c r="O29" s="514">
        <f t="shared" si="9"/>
        <v>0</v>
      </c>
      <c r="P29" s="272"/>
    </row>
    <row r="30" spans="2:16">
      <c r="B30" s="195" t="str">
        <f t="shared" si="4"/>
        <v>IU</v>
      </c>
      <c r="C30" s="507">
        <f>IF(D11="","-",+C29+1)</f>
        <v>2019</v>
      </c>
      <c r="D30" s="608">
        <v>4276271.8525866568</v>
      </c>
      <c r="E30" s="609">
        <v>133293.18604651163</v>
      </c>
      <c r="F30" s="608">
        <v>4142978.6665401449</v>
      </c>
      <c r="G30" s="609">
        <v>552385.25956304069</v>
      </c>
      <c r="H30" s="610">
        <v>552385.25956304069</v>
      </c>
      <c r="I30" s="511">
        <f t="shared" si="0"/>
        <v>0</v>
      </c>
      <c r="J30" s="511"/>
      <c r="K30" s="518">
        <f t="shared" si="10"/>
        <v>552385.25956304069</v>
      </c>
      <c r="L30" s="519">
        <f t="shared" ref="L30" si="12">IF(K30&lt;&gt;0,+G30-K30,0)</f>
        <v>0</v>
      </c>
      <c r="M30" s="518">
        <f t="shared" si="11"/>
        <v>552385.25956304069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4"/>
        <v/>
      </c>
      <c r="C31" s="507">
        <f>IF(D11="","-",+C30+1)</f>
        <v>2020</v>
      </c>
      <c r="D31" s="608">
        <v>4142978.6665401445</v>
      </c>
      <c r="E31" s="609">
        <v>139795.29268292684</v>
      </c>
      <c r="F31" s="608">
        <v>4003183.3738572178</v>
      </c>
      <c r="G31" s="609">
        <v>657459.85480687371</v>
      </c>
      <c r="H31" s="610">
        <v>657459.85480687371</v>
      </c>
      <c r="I31" s="511">
        <f t="shared" si="0"/>
        <v>0</v>
      </c>
      <c r="J31" s="511"/>
      <c r="K31" s="518">
        <f t="shared" si="10"/>
        <v>657459.85480687371</v>
      </c>
      <c r="L31" s="519">
        <f t="shared" ref="L31" si="13">IF(K31&lt;&gt;0,+G31-K31,0)</f>
        <v>0</v>
      </c>
      <c r="M31" s="518">
        <f t="shared" si="11"/>
        <v>657459.85480687371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4"/>
        <v/>
      </c>
      <c r="C32" s="507">
        <f>IF(D11="","-",+C31+1)</f>
        <v>2021</v>
      </c>
      <c r="D32" s="608">
        <v>4003183.3738572178</v>
      </c>
      <c r="E32" s="609">
        <v>136466.83333333334</v>
      </c>
      <c r="F32" s="608">
        <v>3866716.5405238844</v>
      </c>
      <c r="G32" s="609">
        <v>553589.41331080301</v>
      </c>
      <c r="H32" s="610">
        <v>553589.41331080301</v>
      </c>
      <c r="I32" s="511">
        <f t="shared" si="0"/>
        <v>0</v>
      </c>
      <c r="J32" s="511"/>
      <c r="K32" s="518">
        <f t="shared" si="10"/>
        <v>553589.41331080301</v>
      </c>
      <c r="L32" s="519">
        <f t="shared" ref="L32" si="14">IF(K32&lt;&gt;0,+G32-K32,0)</f>
        <v>0</v>
      </c>
      <c r="M32" s="518">
        <f t="shared" si="11"/>
        <v>553589.41331080301</v>
      </c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4"/>
        <v>IU</v>
      </c>
      <c r="C33" s="507">
        <f>IF(D11="","-",+C32+1)</f>
        <v>2022</v>
      </c>
      <c r="D33" s="523">
        <f>IF(F32+SUM(E$17:E32)=D$10,F32,D$10-SUM(E$17:E32))</f>
        <v>3873218.6471603001</v>
      </c>
      <c r="E33" s="522">
        <f>IF(+I14&lt;F32,I14,D33)</f>
        <v>136466.83333333334</v>
      </c>
      <c r="F33" s="523">
        <f t="shared" ref="F33:F48" si="15">+D33-E33</f>
        <v>3736751.8138269666</v>
      </c>
      <c r="G33" s="524">
        <f t="shared" ref="G33:G72" si="16">+I$12*((D33+F33)/2)+E33</f>
        <v>542907.64584329783</v>
      </c>
      <c r="H33" s="491">
        <f t="shared" ref="H33:H72" si="17">+I$13*((D33+F33)/2)+E33</f>
        <v>542907.64584329783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4"/>
        <v/>
      </c>
      <c r="C34" s="507">
        <f>IF(D11="","-",+C33+1)</f>
        <v>2023</v>
      </c>
      <c r="D34" s="523">
        <f>IF(F33+SUM(E$17:E33)=D$10,F33,D$10-SUM(E$17:E33))</f>
        <v>3736751.8138269666</v>
      </c>
      <c r="E34" s="522">
        <f>IF(+I14&lt;F33,I14,D34)</f>
        <v>136466.83333333334</v>
      </c>
      <c r="F34" s="523">
        <f t="shared" si="15"/>
        <v>3600284.9804936331</v>
      </c>
      <c r="G34" s="524">
        <f t="shared" si="16"/>
        <v>528330.53522111918</v>
      </c>
      <c r="H34" s="491">
        <f t="shared" si="17"/>
        <v>528330.53522111918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4"/>
        <v/>
      </c>
      <c r="C35" s="507">
        <f>IF(D11="","-",+C34+1)</f>
        <v>2024</v>
      </c>
      <c r="D35" s="523">
        <f>IF(F34+SUM(E$17:E34)=D$10,F34,D$10-SUM(E$17:E34))</f>
        <v>3600284.9804936331</v>
      </c>
      <c r="E35" s="522">
        <f>IF(+I14&lt;F34,I14,D35)</f>
        <v>136466.83333333334</v>
      </c>
      <c r="F35" s="523">
        <f t="shared" si="15"/>
        <v>3463818.1471602996</v>
      </c>
      <c r="G35" s="524">
        <f t="shared" si="16"/>
        <v>513753.42459894042</v>
      </c>
      <c r="H35" s="491">
        <f t="shared" si="17"/>
        <v>513753.42459894042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3463818.1471602996</v>
      </c>
      <c r="E36" s="522">
        <f>IF(+I14&lt;F35,I14,D36)</f>
        <v>136466.83333333334</v>
      </c>
      <c r="F36" s="523">
        <f t="shared" si="15"/>
        <v>3327351.3138269661</v>
      </c>
      <c r="G36" s="524">
        <f t="shared" si="16"/>
        <v>499176.31397676165</v>
      </c>
      <c r="H36" s="491">
        <f t="shared" si="17"/>
        <v>499176.31397676165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3327351.3138269661</v>
      </c>
      <c r="E37" s="522">
        <f>IF(+I14&lt;F36,I14,D37)</f>
        <v>136466.83333333334</v>
      </c>
      <c r="F37" s="523">
        <f t="shared" si="15"/>
        <v>3190884.4804936326</v>
      </c>
      <c r="G37" s="524">
        <f t="shared" si="16"/>
        <v>484599.20335458289</v>
      </c>
      <c r="H37" s="491">
        <f t="shared" si="17"/>
        <v>484599.20335458289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3190884.4804936326</v>
      </c>
      <c r="E38" s="522">
        <f>IF(+I14&lt;F37,I14,D38)</f>
        <v>136466.83333333334</v>
      </c>
      <c r="F38" s="523">
        <f t="shared" si="15"/>
        <v>3054417.6471602991</v>
      </c>
      <c r="G38" s="524">
        <f t="shared" si="16"/>
        <v>470022.09273240424</v>
      </c>
      <c r="H38" s="491">
        <f t="shared" si="17"/>
        <v>470022.09273240424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3054417.6471602991</v>
      </c>
      <c r="E39" s="522">
        <f>IF(+I14&lt;F38,I14,D39)</f>
        <v>136466.83333333334</v>
      </c>
      <c r="F39" s="523">
        <f t="shared" si="15"/>
        <v>2917950.8138269656</v>
      </c>
      <c r="G39" s="524">
        <f t="shared" si="16"/>
        <v>455444.98211022536</v>
      </c>
      <c r="H39" s="491">
        <f t="shared" si="17"/>
        <v>455444.98211022536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2917950.8138269656</v>
      </c>
      <c r="E40" s="522">
        <f>IF(+I14&lt;F39,I14,D40)</f>
        <v>136466.83333333334</v>
      </c>
      <c r="F40" s="523">
        <f t="shared" si="15"/>
        <v>2781483.9804936321</v>
      </c>
      <c r="G40" s="524">
        <f t="shared" si="16"/>
        <v>440867.87148804672</v>
      </c>
      <c r="H40" s="491">
        <f t="shared" si="17"/>
        <v>440867.87148804672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2781483.9804936321</v>
      </c>
      <c r="E41" s="522">
        <f>IF(+I14&lt;F40,I14,D41)</f>
        <v>136466.83333333334</v>
      </c>
      <c r="F41" s="523">
        <f t="shared" si="15"/>
        <v>2645017.1471602987</v>
      </c>
      <c r="G41" s="524">
        <f t="shared" si="16"/>
        <v>426290.76086586795</v>
      </c>
      <c r="H41" s="491">
        <f t="shared" si="17"/>
        <v>426290.76086586795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2645017.1471602987</v>
      </c>
      <c r="E42" s="522">
        <f>IF(+I14&lt;F41,I14,D42)</f>
        <v>136466.83333333334</v>
      </c>
      <c r="F42" s="523">
        <f t="shared" si="15"/>
        <v>2508550.3138269652</v>
      </c>
      <c r="G42" s="524">
        <f t="shared" si="16"/>
        <v>411713.65024368919</v>
      </c>
      <c r="H42" s="491">
        <f t="shared" si="17"/>
        <v>411713.65024368919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2508550.3138269652</v>
      </c>
      <c r="E43" s="522">
        <f>IF(+I14&lt;F42,I14,D43)</f>
        <v>136466.83333333334</v>
      </c>
      <c r="F43" s="523">
        <f t="shared" si="15"/>
        <v>2372083.4804936317</v>
      </c>
      <c r="G43" s="524">
        <f t="shared" si="16"/>
        <v>397136.53962151043</v>
      </c>
      <c r="H43" s="491">
        <f t="shared" si="17"/>
        <v>397136.53962151043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2372083.4804936317</v>
      </c>
      <c r="E44" s="522">
        <f>IF(+I14&lt;F43,I14,D44)</f>
        <v>136466.83333333334</v>
      </c>
      <c r="F44" s="523">
        <f t="shared" si="15"/>
        <v>2235616.6471602982</v>
      </c>
      <c r="G44" s="524">
        <f t="shared" si="16"/>
        <v>382559.42899933172</v>
      </c>
      <c r="H44" s="491">
        <f t="shared" si="17"/>
        <v>382559.42899933172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2235616.6471602982</v>
      </c>
      <c r="E45" s="522">
        <f>IF(+I14&lt;F44,I14,D45)</f>
        <v>136466.83333333334</v>
      </c>
      <c r="F45" s="523">
        <f t="shared" si="15"/>
        <v>2099149.8138269647</v>
      </c>
      <c r="G45" s="524">
        <f t="shared" si="16"/>
        <v>367982.3183771529</v>
      </c>
      <c r="H45" s="491">
        <f t="shared" si="17"/>
        <v>367982.3183771529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2099149.8138269647</v>
      </c>
      <c r="E46" s="522">
        <f>IF(+I14&lt;F45,I14,D46)</f>
        <v>136466.83333333334</v>
      </c>
      <c r="F46" s="523">
        <f t="shared" si="15"/>
        <v>1962682.9804936314</v>
      </c>
      <c r="G46" s="524">
        <f t="shared" si="16"/>
        <v>353405.20775497425</v>
      </c>
      <c r="H46" s="491">
        <f t="shared" si="17"/>
        <v>353405.20775497425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1962682.9804936314</v>
      </c>
      <c r="E47" s="522">
        <f>IF(+I14&lt;F46,I14,D47)</f>
        <v>136466.83333333334</v>
      </c>
      <c r="F47" s="523">
        <f t="shared" si="15"/>
        <v>1826216.1471602982</v>
      </c>
      <c r="G47" s="524">
        <f t="shared" si="16"/>
        <v>338828.09713279549</v>
      </c>
      <c r="H47" s="491">
        <f t="shared" si="17"/>
        <v>338828.09713279549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1826216.1471602982</v>
      </c>
      <c r="E48" s="522">
        <f>IF(+I14&lt;F47,I14,D48)</f>
        <v>136466.83333333334</v>
      </c>
      <c r="F48" s="523">
        <f t="shared" si="15"/>
        <v>1689749.3138269649</v>
      </c>
      <c r="G48" s="524">
        <f t="shared" si="16"/>
        <v>324250.98651061684</v>
      </c>
      <c r="H48" s="491">
        <f t="shared" si="17"/>
        <v>324250.98651061684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1689749.3138269649</v>
      </c>
      <c r="E49" s="522">
        <f>IF(+I14&lt;F48,I14,D49)</f>
        <v>136466.83333333334</v>
      </c>
      <c r="F49" s="523">
        <f t="shared" ref="F49:F72" si="18">+D49-E49</f>
        <v>1553282.4804936317</v>
      </c>
      <c r="G49" s="524">
        <f t="shared" si="16"/>
        <v>309673.87588843808</v>
      </c>
      <c r="H49" s="491">
        <f t="shared" si="17"/>
        <v>309673.87588843808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1553282.4804936317</v>
      </c>
      <c r="E50" s="522">
        <f>IF(+I14&lt;F49,I14,D50)</f>
        <v>136466.83333333334</v>
      </c>
      <c r="F50" s="523">
        <f t="shared" si="18"/>
        <v>1416815.6471602984</v>
      </c>
      <c r="G50" s="524">
        <f t="shared" si="16"/>
        <v>295096.76526625938</v>
      </c>
      <c r="H50" s="491">
        <f t="shared" si="17"/>
        <v>295096.76526625938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1416815.6471602984</v>
      </c>
      <c r="E51" s="522">
        <f>IF(+I14&lt;F50,I14,D51)</f>
        <v>136466.83333333334</v>
      </c>
      <c r="F51" s="523">
        <f t="shared" si="18"/>
        <v>1280348.8138269652</v>
      </c>
      <c r="G51" s="524">
        <f t="shared" si="16"/>
        <v>280519.65464408067</v>
      </c>
      <c r="H51" s="491">
        <f t="shared" si="17"/>
        <v>280519.65464408067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1280348.8138269652</v>
      </c>
      <c r="E52" s="522">
        <f>IF(+I14&lt;F51,I14,D52)</f>
        <v>136466.83333333334</v>
      </c>
      <c r="F52" s="523">
        <f t="shared" si="18"/>
        <v>1143881.9804936319</v>
      </c>
      <c r="G52" s="524">
        <f t="shared" si="16"/>
        <v>265942.54402190191</v>
      </c>
      <c r="H52" s="491">
        <f t="shared" si="17"/>
        <v>265942.54402190191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1143881.9804936319</v>
      </c>
      <c r="E53" s="522">
        <f>IF(+I14&lt;F52,I14,D53)</f>
        <v>136466.83333333334</v>
      </c>
      <c r="F53" s="523">
        <f t="shared" si="18"/>
        <v>1007415.1471602985</v>
      </c>
      <c r="G53" s="524">
        <f t="shared" si="16"/>
        <v>251365.4333997232</v>
      </c>
      <c r="H53" s="491">
        <f t="shared" si="17"/>
        <v>251365.4333997232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1007415.1471602985</v>
      </c>
      <c r="E54" s="522">
        <f>IF(+I14&lt;F53,I14,D54)</f>
        <v>136466.83333333334</v>
      </c>
      <c r="F54" s="523">
        <f t="shared" si="18"/>
        <v>870948.31382696517</v>
      </c>
      <c r="G54" s="524">
        <f t="shared" si="16"/>
        <v>236788.32277754447</v>
      </c>
      <c r="H54" s="491">
        <f t="shared" si="17"/>
        <v>236788.32277754447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870948.31382696517</v>
      </c>
      <c r="E55" s="522">
        <f>IF(+I14&lt;F54,I14,D55)</f>
        <v>136466.83333333334</v>
      </c>
      <c r="F55" s="523">
        <f t="shared" si="18"/>
        <v>734481.4804936318</v>
      </c>
      <c r="G55" s="524">
        <f t="shared" si="16"/>
        <v>222211.21215536573</v>
      </c>
      <c r="H55" s="491">
        <f t="shared" si="17"/>
        <v>222211.21215536573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734481.4804936318</v>
      </c>
      <c r="E56" s="522">
        <f>IF(+I14&lt;F55,I14,D56)</f>
        <v>136466.83333333334</v>
      </c>
      <c r="F56" s="523">
        <f t="shared" si="18"/>
        <v>598014.64716029842</v>
      </c>
      <c r="G56" s="524">
        <f t="shared" si="16"/>
        <v>207634.10153318703</v>
      </c>
      <c r="H56" s="491">
        <f t="shared" si="17"/>
        <v>207634.10153318703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598014.64716029842</v>
      </c>
      <c r="E57" s="522">
        <f>IF(+I14&lt;F56,I14,D57)</f>
        <v>136466.83333333334</v>
      </c>
      <c r="F57" s="523">
        <f t="shared" si="18"/>
        <v>461547.81382696505</v>
      </c>
      <c r="G57" s="524">
        <f t="shared" si="16"/>
        <v>193056.99091100827</v>
      </c>
      <c r="H57" s="491">
        <f t="shared" si="17"/>
        <v>193056.99091100827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461547.81382696505</v>
      </c>
      <c r="E58" s="522">
        <f>IF(+I14&lt;F57,I14,D58)</f>
        <v>136466.83333333334</v>
      </c>
      <c r="F58" s="523">
        <f t="shared" si="18"/>
        <v>325080.98049363168</v>
      </c>
      <c r="G58" s="524">
        <f t="shared" si="16"/>
        <v>178479.88028882956</v>
      </c>
      <c r="H58" s="491">
        <f t="shared" si="17"/>
        <v>178479.88028882956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325080.98049363168</v>
      </c>
      <c r="E59" s="522">
        <f>IF(+I14&lt;F58,I14,D59)</f>
        <v>136466.83333333334</v>
      </c>
      <c r="F59" s="523">
        <f t="shared" si="18"/>
        <v>188614.14716029834</v>
      </c>
      <c r="G59" s="524">
        <f t="shared" si="16"/>
        <v>163902.76966665083</v>
      </c>
      <c r="H59" s="491">
        <f t="shared" si="17"/>
        <v>163902.76966665083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188614.14716029834</v>
      </c>
      <c r="E60" s="522">
        <f>IF(+I14&lt;F59,I14,D60)</f>
        <v>136466.83333333334</v>
      </c>
      <c r="F60" s="523">
        <f t="shared" si="18"/>
        <v>52147.313826964993</v>
      </c>
      <c r="G60" s="524">
        <f t="shared" si="16"/>
        <v>149325.65904447209</v>
      </c>
      <c r="H60" s="491">
        <f t="shared" si="17"/>
        <v>149325.65904447209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52147.313826964993</v>
      </c>
      <c r="E61" s="522">
        <f>IF(+I14&lt;F60,I14,D61)</f>
        <v>52147.313826964993</v>
      </c>
      <c r="F61" s="523">
        <f t="shared" si="18"/>
        <v>0</v>
      </c>
      <c r="G61" s="526">
        <f t="shared" si="16"/>
        <v>54932.449026989685</v>
      </c>
      <c r="H61" s="491">
        <f t="shared" si="17"/>
        <v>54932.449026989685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5731606.9999999981</v>
      </c>
      <c r="F73" s="375"/>
      <c r="G73" s="375">
        <f>SUM(G17:G72)</f>
        <v>19956324.060573075</v>
      </c>
      <c r="H73" s="375">
        <f>SUM(H17:H72)</f>
        <v>19956324.060573075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553589.41331080301</v>
      </c>
      <c r="N87" s="546">
        <f>IF(J92&lt;D11,0,VLOOKUP(J92,C17:O72,11))</f>
        <v>553589.41331080301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592253.66959375609</v>
      </c>
      <c r="N88" s="550">
        <f>IF(J92&lt;D11,0,VLOOKUP(J92,C99:P154,7))</f>
        <v>592253.66959375609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38664.25628295308</v>
      </c>
      <c r="N89" s="555">
        <f>+N88-N87</f>
        <v>38664.25628295308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5731607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139795.29268292684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23">+I99-H99</f>
        <v>0</v>
      </c>
      <c r="K99" s="514"/>
      <c r="L99" s="512">
        <f>K17</f>
        <v>0</v>
      </c>
      <c r="M99" s="513">
        <f t="shared" ref="M99:M130" si="24">IF(L99&lt;&gt;0,+H99-L99,0)</f>
        <v>0</v>
      </c>
      <c r="N99" s="512">
        <f>M17</f>
        <v>0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23"/>
        <v>0</v>
      </c>
      <c r="K100" s="514"/>
      <c r="L100" s="518">
        <v>622381</v>
      </c>
      <c r="M100" s="514">
        <f t="shared" si="24"/>
        <v>0</v>
      </c>
      <c r="N100" s="518">
        <v>622381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7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23"/>
        <v>0</v>
      </c>
      <c r="K101" s="514"/>
      <c r="L101" s="518">
        <v>687928</v>
      </c>
      <c r="M101" s="514">
        <f t="shared" si="24"/>
        <v>0</v>
      </c>
      <c r="N101" s="518">
        <v>687928</v>
      </c>
      <c r="O101" s="514">
        <f t="shared" si="25"/>
        <v>0</v>
      </c>
      <c r="P101" s="514">
        <f>+O101-M101</f>
        <v>0</v>
      </c>
      <c r="Q101" s="269"/>
    </row>
    <row r="102" spans="1:17">
      <c r="B102" s="195" t="str">
        <f t="shared" si="27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23"/>
        <v>0</v>
      </c>
      <c r="K102" s="514"/>
      <c r="L102" s="518">
        <f t="shared" ref="L102:L107" si="28">H102</f>
        <v>620529.72613879445</v>
      </c>
      <c r="M102" s="519">
        <f t="shared" si="24"/>
        <v>0</v>
      </c>
      <c r="N102" s="518">
        <f t="shared" ref="N102:N107" si="29">I102</f>
        <v>620529.72613879445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7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23"/>
        <v>0</v>
      </c>
      <c r="K103" s="514"/>
      <c r="L103" s="518">
        <f t="shared" si="28"/>
        <v>669658.98198518401</v>
      </c>
      <c r="M103" s="519">
        <f t="shared" si="24"/>
        <v>0</v>
      </c>
      <c r="N103" s="518">
        <f t="shared" si="29"/>
        <v>669658.98198518401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7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23"/>
        <v>0</v>
      </c>
      <c r="K104" s="514"/>
      <c r="L104" s="518">
        <f t="shared" si="28"/>
        <v>602110.60067638115</v>
      </c>
      <c r="M104" s="519">
        <f t="shared" si="24"/>
        <v>0</v>
      </c>
      <c r="N104" s="518">
        <f t="shared" si="29"/>
        <v>602110.60067638115</v>
      </c>
      <c r="O104" s="514">
        <f t="shared" si="25"/>
        <v>0</v>
      </c>
      <c r="P104" s="514">
        <f t="shared" si="26"/>
        <v>0</v>
      </c>
      <c r="Q104" s="269"/>
    </row>
    <row r="105" spans="1:17">
      <c r="B105" s="195" t="str">
        <f t="shared" si="27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23"/>
        <v>0</v>
      </c>
      <c r="K105" s="514"/>
      <c r="L105" s="518">
        <f t="shared" si="28"/>
        <v>577567.99892876786</v>
      </c>
      <c r="M105" s="519">
        <f t="shared" si="24"/>
        <v>0</v>
      </c>
      <c r="N105" s="518">
        <f t="shared" si="29"/>
        <v>577567.99892876786</v>
      </c>
      <c r="O105" s="514">
        <f t="shared" si="25"/>
        <v>0</v>
      </c>
      <c r="P105" s="514">
        <f t="shared" si="26"/>
        <v>0</v>
      </c>
      <c r="Q105" s="269"/>
    </row>
    <row r="106" spans="1:17">
      <c r="B106" s="195" t="str">
        <f t="shared" si="27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28"/>
        <v>525952.28345826664</v>
      </c>
      <c r="M106" s="519">
        <f t="shared" ref="M106:M111" si="30">IF(L106&lt;&gt;0,+H106-L106,0)</f>
        <v>0</v>
      </c>
      <c r="N106" s="518">
        <f t="shared" si="29"/>
        <v>525952.28345826664</v>
      </c>
      <c r="O106" s="514">
        <f t="shared" ref="O106:O111" si="31">IF(N106&lt;&gt;0,+I106-N106,0)</f>
        <v>0</v>
      </c>
      <c r="P106" s="514">
        <f t="shared" ref="P106:P111" si="32">+O106-M106</f>
        <v>0</v>
      </c>
      <c r="Q106" s="269"/>
    </row>
    <row r="107" spans="1:17">
      <c r="B107" s="195" t="str">
        <f t="shared" si="27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28"/>
        <v>807453.34332208754</v>
      </c>
      <c r="M107" s="519">
        <f t="shared" si="30"/>
        <v>0</v>
      </c>
      <c r="N107" s="518">
        <f t="shared" si="29"/>
        <v>807453.34332208754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7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23"/>
        <v>0</v>
      </c>
      <c r="K108" s="514"/>
      <c r="L108" s="518">
        <f t="shared" ref="L108:L113" si="33">H108</f>
        <v>768962.15760486678</v>
      </c>
      <c r="M108" s="519">
        <f t="shared" si="30"/>
        <v>0</v>
      </c>
      <c r="N108" s="518">
        <f t="shared" ref="N108:N113" si="34">I108</f>
        <v>768962.15760486678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7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23"/>
        <v>0</v>
      </c>
      <c r="K109" s="514"/>
      <c r="L109" s="518">
        <f t="shared" si="33"/>
        <v>725534.65238617209</v>
      </c>
      <c r="M109" s="519">
        <f t="shared" si="30"/>
        <v>0</v>
      </c>
      <c r="N109" s="518">
        <f t="shared" si="34"/>
        <v>725534.65238617209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7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23"/>
        <v>0</v>
      </c>
      <c r="K110" s="514"/>
      <c r="L110" s="518">
        <f t="shared" si="33"/>
        <v>686766.02979709371</v>
      </c>
      <c r="M110" s="519">
        <f t="shared" si="30"/>
        <v>0</v>
      </c>
      <c r="N110" s="518">
        <f t="shared" si="34"/>
        <v>686766.02979709371</v>
      </c>
      <c r="O110" s="514">
        <f t="shared" si="31"/>
        <v>0</v>
      </c>
      <c r="P110" s="514">
        <f t="shared" si="32"/>
        <v>0</v>
      </c>
      <c r="Q110" s="269"/>
    </row>
    <row r="111" spans="1:17">
      <c r="B111" s="195" t="str">
        <f t="shared" si="27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23"/>
        <v>0</v>
      </c>
      <c r="K111" s="514"/>
      <c r="L111" s="518">
        <f t="shared" si="33"/>
        <v>600473.20188958384</v>
      </c>
      <c r="M111" s="519">
        <f t="shared" si="30"/>
        <v>0</v>
      </c>
      <c r="N111" s="518">
        <f t="shared" si="34"/>
        <v>600473.20188958384</v>
      </c>
      <c r="O111" s="514">
        <f t="shared" si="31"/>
        <v>0</v>
      </c>
      <c r="P111" s="514">
        <f t="shared" si="32"/>
        <v>0</v>
      </c>
      <c r="Q111" s="269"/>
    </row>
    <row r="112" spans="1:17">
      <c r="B112" s="195" t="str">
        <f t="shared" si="27"/>
        <v/>
      </c>
      <c r="C112" s="507">
        <f>IF(D93="","-",+C111+1)</f>
        <v>2019</v>
      </c>
      <c r="D112" s="508">
        <v>4325575.4786029179</v>
      </c>
      <c r="E112" s="516">
        <v>133293.18604651163</v>
      </c>
      <c r="F112" s="515">
        <v>4192282.292556406</v>
      </c>
      <c r="G112" s="515">
        <v>4258928.8855796624</v>
      </c>
      <c r="H112" s="516">
        <v>589171.26164273242</v>
      </c>
      <c r="I112" s="510">
        <v>589171.26164273242</v>
      </c>
      <c r="J112" s="514">
        <f t="shared" si="23"/>
        <v>0</v>
      </c>
      <c r="K112" s="514"/>
      <c r="L112" s="518">
        <f t="shared" si="33"/>
        <v>589171.26164273242</v>
      </c>
      <c r="M112" s="519">
        <f t="shared" ref="M112" si="35">IF(L112&lt;&gt;0,+H112-L112,0)</f>
        <v>0</v>
      </c>
      <c r="N112" s="518">
        <f t="shared" si="34"/>
        <v>589171.26164273242</v>
      </c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7"/>
        <v/>
      </c>
      <c r="C113" s="507">
        <f>IF(D93="","-",+C112+1)</f>
        <v>2020</v>
      </c>
      <c r="D113" s="508">
        <v>4192282.292556406</v>
      </c>
      <c r="E113" s="516">
        <v>136466.83333333334</v>
      </c>
      <c r="F113" s="515">
        <v>4055815.4592230725</v>
      </c>
      <c r="G113" s="515">
        <v>4124048.875889739</v>
      </c>
      <c r="H113" s="516">
        <v>580106.57633315108</v>
      </c>
      <c r="I113" s="510">
        <v>580106.57633315108</v>
      </c>
      <c r="J113" s="514">
        <f t="shared" si="23"/>
        <v>0</v>
      </c>
      <c r="K113" s="514"/>
      <c r="L113" s="518">
        <f t="shared" si="33"/>
        <v>580106.57633315108</v>
      </c>
      <c r="M113" s="519">
        <f t="shared" ref="M113" si="36">IF(L113&lt;&gt;0,+H113-L113,0)</f>
        <v>0</v>
      </c>
      <c r="N113" s="518">
        <f t="shared" si="34"/>
        <v>580106.57633315108</v>
      </c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7"/>
        <v/>
      </c>
      <c r="C114" s="507">
        <f>IF(D93="","-",+C113+1)</f>
        <v>2021</v>
      </c>
      <c r="D114" s="374">
        <f>IF(F113+SUM(E$99:E113)=D$92,F113,D$92-SUM(E$99:E113))</f>
        <v>4055815.4592230725</v>
      </c>
      <c r="E114" s="522">
        <f>IF(+J96&lt;F113,J96,D114)</f>
        <v>139795.29268292684</v>
      </c>
      <c r="F114" s="523">
        <f t="shared" ref="F114:F130" si="37">+D114-E114</f>
        <v>3916020.1665401459</v>
      </c>
      <c r="G114" s="523">
        <f t="shared" ref="G114:G130" si="38">+(F114+D114)/2</f>
        <v>3985917.8128816094</v>
      </c>
      <c r="H114" s="526">
        <f t="shared" ref="H114:H154" si="39">+J$94*G114+E114</f>
        <v>592253.66959375609</v>
      </c>
      <c r="I114" s="577">
        <f t="shared" ref="I114:I154" si="40">+J$95*G114+E114</f>
        <v>592253.66959375609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7"/>
        <v/>
      </c>
      <c r="C115" s="507">
        <f>IF(D93="","-",+C114+1)</f>
        <v>2022</v>
      </c>
      <c r="D115" s="374">
        <f>IF(F114+SUM(E$99:E114)=D$92,F114,D$92-SUM(E$99:E114))</f>
        <v>3916020.1665401459</v>
      </c>
      <c r="E115" s="522">
        <f>IF(+J96&lt;F114,J96,D115)</f>
        <v>139795.29268292684</v>
      </c>
      <c r="F115" s="523">
        <f t="shared" si="37"/>
        <v>3776224.8738572192</v>
      </c>
      <c r="G115" s="523">
        <f t="shared" si="38"/>
        <v>3846122.5201986823</v>
      </c>
      <c r="H115" s="526">
        <f t="shared" si="39"/>
        <v>576384.9150944344</v>
      </c>
      <c r="I115" s="577">
        <f t="shared" si="40"/>
        <v>576384.9150944344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7"/>
        <v/>
      </c>
      <c r="C116" s="507">
        <f>IF(D93="","-",+C115+1)</f>
        <v>2023</v>
      </c>
      <c r="D116" s="374">
        <f>IF(F115+SUM(E$99:E115)=D$92,F115,D$92-SUM(E$99:E115))</f>
        <v>3776224.8738572192</v>
      </c>
      <c r="E116" s="522">
        <f>IF(+J96&lt;F115,J96,D116)</f>
        <v>139795.29268292684</v>
      </c>
      <c r="F116" s="523">
        <f t="shared" si="37"/>
        <v>3636429.5811742926</v>
      </c>
      <c r="G116" s="523">
        <f t="shared" si="38"/>
        <v>3706327.2275157562</v>
      </c>
      <c r="H116" s="526">
        <f t="shared" si="39"/>
        <v>560516.16059511283</v>
      </c>
      <c r="I116" s="577">
        <f t="shared" si="40"/>
        <v>560516.16059511283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7"/>
        <v/>
      </c>
      <c r="C117" s="507">
        <f>IF(D93="","-",+C116+1)</f>
        <v>2024</v>
      </c>
      <c r="D117" s="374">
        <f>IF(F116+SUM(E$99:E116)=D$92,F116,D$92-SUM(E$99:E116))</f>
        <v>3636429.5811742926</v>
      </c>
      <c r="E117" s="522">
        <f>IF(+J96&lt;F116,J96,D117)</f>
        <v>139795.29268292684</v>
      </c>
      <c r="F117" s="523">
        <f t="shared" si="37"/>
        <v>3496634.288491366</v>
      </c>
      <c r="G117" s="523">
        <f t="shared" si="38"/>
        <v>3566531.9348328291</v>
      </c>
      <c r="H117" s="526">
        <f t="shared" si="39"/>
        <v>544647.40609579114</v>
      </c>
      <c r="I117" s="577">
        <f t="shared" si="40"/>
        <v>544647.40609579114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7"/>
        <v/>
      </c>
      <c r="C118" s="507">
        <f>IF(D93="","-",+C117+1)</f>
        <v>2025</v>
      </c>
      <c r="D118" s="374">
        <f>IF(F117+SUM(E$99:E117)=D$92,F117,D$92-SUM(E$99:E117))</f>
        <v>3496634.288491366</v>
      </c>
      <c r="E118" s="522">
        <f>IF(+J96&lt;F117,J96,D118)</f>
        <v>139795.29268292684</v>
      </c>
      <c r="F118" s="523">
        <f t="shared" si="37"/>
        <v>3356838.9958084393</v>
      </c>
      <c r="G118" s="523">
        <f t="shared" si="38"/>
        <v>3426736.6421499029</v>
      </c>
      <c r="H118" s="526">
        <f t="shared" si="39"/>
        <v>528778.65159646946</v>
      </c>
      <c r="I118" s="577">
        <f t="shared" si="40"/>
        <v>528778.65159646946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7"/>
        <v/>
      </c>
      <c r="C119" s="507">
        <f>IF(D93="","-",+C118+1)</f>
        <v>2026</v>
      </c>
      <c r="D119" s="374">
        <f>IF(F118+SUM(E$99:E118)=D$92,F118,D$92-SUM(E$99:E118))</f>
        <v>3356838.9958084393</v>
      </c>
      <c r="E119" s="522">
        <f>IF(+J96&lt;F118,J96,D119)</f>
        <v>139795.29268292684</v>
      </c>
      <c r="F119" s="523">
        <f t="shared" si="37"/>
        <v>3217043.7031255127</v>
      </c>
      <c r="G119" s="523">
        <f t="shared" si="38"/>
        <v>3286941.3494669758</v>
      </c>
      <c r="H119" s="526">
        <f t="shared" si="39"/>
        <v>512909.89709714777</v>
      </c>
      <c r="I119" s="577">
        <f t="shared" si="40"/>
        <v>512909.89709714777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7"/>
        <v/>
      </c>
      <c r="C120" s="507">
        <f>IF(D93="","-",+C119+1)</f>
        <v>2027</v>
      </c>
      <c r="D120" s="374">
        <f>IF(F119+SUM(E$99:E119)=D$92,F119,D$92-SUM(E$99:E119))</f>
        <v>3217043.7031255127</v>
      </c>
      <c r="E120" s="522">
        <f>IF(+J96&lt;F119,J96,D120)</f>
        <v>139795.29268292684</v>
      </c>
      <c r="F120" s="523">
        <f t="shared" si="37"/>
        <v>3077248.4104425861</v>
      </c>
      <c r="G120" s="523">
        <f t="shared" si="38"/>
        <v>3147146.0567840496</v>
      </c>
      <c r="H120" s="526">
        <f t="shared" si="39"/>
        <v>497041.1425978262</v>
      </c>
      <c r="I120" s="577">
        <f t="shared" si="40"/>
        <v>497041.1425978262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7"/>
        <v/>
      </c>
      <c r="C121" s="507">
        <f>IF(D93="","-",+C120+1)</f>
        <v>2028</v>
      </c>
      <c r="D121" s="374">
        <f>IF(F120+SUM(E$99:E120)=D$92,F120,D$92-SUM(E$99:E120))</f>
        <v>3077248.4104425861</v>
      </c>
      <c r="E121" s="522">
        <f>IF(+J96&lt;F120,J96,D121)</f>
        <v>139795.29268292684</v>
      </c>
      <c r="F121" s="523">
        <f t="shared" si="37"/>
        <v>2937453.1177596594</v>
      </c>
      <c r="G121" s="523">
        <f t="shared" si="38"/>
        <v>3007350.7641011225</v>
      </c>
      <c r="H121" s="526">
        <f t="shared" si="39"/>
        <v>481172.38809850451</v>
      </c>
      <c r="I121" s="577">
        <f t="shared" si="40"/>
        <v>481172.38809850451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7"/>
        <v/>
      </c>
      <c r="C122" s="507">
        <f>IF(D93="","-",+C121+1)</f>
        <v>2029</v>
      </c>
      <c r="D122" s="374">
        <f>IF(F121+SUM(E$99:E121)=D$92,F121,D$92-SUM(E$99:E121))</f>
        <v>2937453.1177596594</v>
      </c>
      <c r="E122" s="522">
        <f>IF(+J96&lt;F121,J96,D122)</f>
        <v>139795.29268292684</v>
      </c>
      <c r="F122" s="523">
        <f t="shared" si="37"/>
        <v>2797657.8250767328</v>
      </c>
      <c r="G122" s="523">
        <f t="shared" si="38"/>
        <v>2867555.4714181963</v>
      </c>
      <c r="H122" s="526">
        <f t="shared" si="39"/>
        <v>465303.63359918294</v>
      </c>
      <c r="I122" s="577">
        <f t="shared" si="40"/>
        <v>465303.63359918294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7"/>
        <v/>
      </c>
      <c r="C123" s="507">
        <f>IF(D93="","-",+C122+1)</f>
        <v>2030</v>
      </c>
      <c r="D123" s="374">
        <f>IF(F122+SUM(E$99:E122)=D$92,F122,D$92-SUM(E$99:E122))</f>
        <v>2797657.8250767328</v>
      </c>
      <c r="E123" s="522">
        <f>IF(+J96&lt;F122,J96,D123)</f>
        <v>139795.29268292684</v>
      </c>
      <c r="F123" s="523">
        <f t="shared" si="37"/>
        <v>2657862.5323938061</v>
      </c>
      <c r="G123" s="523">
        <f t="shared" si="38"/>
        <v>2727760.1787352692</v>
      </c>
      <c r="H123" s="526">
        <f t="shared" si="39"/>
        <v>449434.87909986125</v>
      </c>
      <c r="I123" s="577">
        <f t="shared" si="40"/>
        <v>449434.87909986125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7"/>
        <v/>
      </c>
      <c r="C124" s="507">
        <f>IF(D93="","-",+C123+1)</f>
        <v>2031</v>
      </c>
      <c r="D124" s="374">
        <f>IF(F123+SUM(E$99:E123)=D$92,F123,D$92-SUM(E$99:E123))</f>
        <v>2657862.5323938061</v>
      </c>
      <c r="E124" s="522">
        <f>IF(+J96&lt;F123,J96,D124)</f>
        <v>139795.29268292684</v>
      </c>
      <c r="F124" s="523">
        <f t="shared" si="37"/>
        <v>2518067.2397108795</v>
      </c>
      <c r="G124" s="523">
        <f t="shared" si="38"/>
        <v>2587964.8860523431</v>
      </c>
      <c r="H124" s="526">
        <f t="shared" si="39"/>
        <v>433566.12460053968</v>
      </c>
      <c r="I124" s="577">
        <f t="shared" si="40"/>
        <v>433566.12460053968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7"/>
        <v/>
      </c>
      <c r="C125" s="507">
        <f>IF(D93="","-",+C124+1)</f>
        <v>2032</v>
      </c>
      <c r="D125" s="374">
        <f>IF(F124+SUM(E$99:E124)=D$92,F124,D$92-SUM(E$99:E124))</f>
        <v>2518067.2397108795</v>
      </c>
      <c r="E125" s="522">
        <f>IF(+J96&lt;F124,J96,D125)</f>
        <v>139795.29268292684</v>
      </c>
      <c r="F125" s="523">
        <f t="shared" si="37"/>
        <v>2378271.9470279529</v>
      </c>
      <c r="G125" s="523">
        <f t="shared" si="38"/>
        <v>2448169.593369416</v>
      </c>
      <c r="H125" s="526">
        <f t="shared" si="39"/>
        <v>417697.370101218</v>
      </c>
      <c r="I125" s="577">
        <f t="shared" si="40"/>
        <v>417697.370101218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7"/>
        <v/>
      </c>
      <c r="C126" s="507">
        <f>IF(D93="","-",+C125+1)</f>
        <v>2033</v>
      </c>
      <c r="D126" s="374">
        <f>IF(F125+SUM(E$99:E125)=D$92,F125,D$92-SUM(E$99:E125))</f>
        <v>2378271.9470279529</v>
      </c>
      <c r="E126" s="522">
        <f>IF(+J96&lt;F125,J96,D126)</f>
        <v>139795.29268292684</v>
      </c>
      <c r="F126" s="523">
        <f t="shared" si="37"/>
        <v>2238476.6543450262</v>
      </c>
      <c r="G126" s="523">
        <f t="shared" si="38"/>
        <v>2308374.3006864898</v>
      </c>
      <c r="H126" s="526">
        <f t="shared" si="39"/>
        <v>401828.61560189642</v>
      </c>
      <c r="I126" s="577">
        <f t="shared" si="40"/>
        <v>401828.61560189642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7"/>
        <v/>
      </c>
      <c r="C127" s="507">
        <f>IF(D93="","-",+C126+1)</f>
        <v>2034</v>
      </c>
      <c r="D127" s="374">
        <f>IF(F126+SUM(E$99:E126)=D$92,F126,D$92-SUM(E$99:E126))</f>
        <v>2238476.6543450262</v>
      </c>
      <c r="E127" s="522">
        <f>IF(+J96&lt;F126,J96,D127)</f>
        <v>139795.29268292684</v>
      </c>
      <c r="F127" s="523">
        <f t="shared" si="37"/>
        <v>2098681.3616620996</v>
      </c>
      <c r="G127" s="523">
        <f t="shared" si="38"/>
        <v>2168579.0080035627</v>
      </c>
      <c r="H127" s="526">
        <f t="shared" si="39"/>
        <v>385959.86110257474</v>
      </c>
      <c r="I127" s="577">
        <f t="shared" si="40"/>
        <v>385959.86110257474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7"/>
        <v/>
      </c>
      <c r="C128" s="507">
        <f>IF(D93="","-",+C127+1)</f>
        <v>2035</v>
      </c>
      <c r="D128" s="374">
        <f>IF(F127+SUM(E$99:E127)=D$92,F127,D$92-SUM(E$99:E127))</f>
        <v>2098681.3616620996</v>
      </c>
      <c r="E128" s="522">
        <f>IF(+J96&lt;F127,J96,D128)</f>
        <v>139795.29268292684</v>
      </c>
      <c r="F128" s="523">
        <f t="shared" si="37"/>
        <v>1958886.0689791727</v>
      </c>
      <c r="G128" s="523">
        <f t="shared" si="38"/>
        <v>2028783.7153206361</v>
      </c>
      <c r="H128" s="526">
        <f t="shared" si="39"/>
        <v>370091.10660325305</v>
      </c>
      <c r="I128" s="577">
        <f t="shared" si="40"/>
        <v>370091.10660325305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7"/>
        <v/>
      </c>
      <c r="C129" s="507">
        <f>IF(D93="","-",+C128+1)</f>
        <v>2036</v>
      </c>
      <c r="D129" s="374">
        <f>IF(F128+SUM(E$99:E128)=D$92,F128,D$92-SUM(E$99:E128))</f>
        <v>1958886.0689791727</v>
      </c>
      <c r="E129" s="522">
        <f>IF(+J96&lt;F128,J96,D129)</f>
        <v>139795.29268292684</v>
      </c>
      <c r="F129" s="523">
        <f t="shared" si="37"/>
        <v>1819090.7762962459</v>
      </c>
      <c r="G129" s="523">
        <f t="shared" si="38"/>
        <v>1888988.4226377094</v>
      </c>
      <c r="H129" s="526">
        <f t="shared" si="39"/>
        <v>354222.35210393142</v>
      </c>
      <c r="I129" s="577">
        <f t="shared" si="40"/>
        <v>354222.35210393142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7"/>
        <v/>
      </c>
      <c r="C130" s="507">
        <f>IF(D93="","-",+C129+1)</f>
        <v>2037</v>
      </c>
      <c r="D130" s="374">
        <f>IF(F129+SUM(E$99:E129)=D$92,F129,D$92-SUM(E$99:E129))</f>
        <v>1819090.7762962459</v>
      </c>
      <c r="E130" s="522">
        <f>IF(+J96&lt;F129,J96,D130)</f>
        <v>139795.29268292684</v>
      </c>
      <c r="F130" s="523">
        <f t="shared" si="37"/>
        <v>1679295.483613319</v>
      </c>
      <c r="G130" s="523">
        <f t="shared" si="38"/>
        <v>1749193.1299547823</v>
      </c>
      <c r="H130" s="526">
        <f t="shared" si="39"/>
        <v>338353.59760460973</v>
      </c>
      <c r="I130" s="577">
        <f t="shared" si="40"/>
        <v>338353.59760460973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7"/>
        <v/>
      </c>
      <c r="C131" s="507">
        <f>IF(D93="","-",+C130+1)</f>
        <v>2038</v>
      </c>
      <c r="D131" s="374">
        <f>IF(F130+SUM(E$99:E130)=D$92,F130,D$92-SUM(E$99:E130))</f>
        <v>1679295.483613319</v>
      </c>
      <c r="E131" s="522">
        <f>IF(+J96&lt;F130,J96,D131)</f>
        <v>139795.29268292684</v>
      </c>
      <c r="F131" s="523">
        <f t="shared" ref="F131:F154" si="41">+D131-E131</f>
        <v>1539500.1909303921</v>
      </c>
      <c r="G131" s="523">
        <f t="shared" ref="G131:G154" si="42">+(F131+D131)/2</f>
        <v>1609397.8372718557</v>
      </c>
      <c r="H131" s="526">
        <f t="shared" si="39"/>
        <v>322484.84310528811</v>
      </c>
      <c r="I131" s="577">
        <f t="shared" si="40"/>
        <v>322484.84310528811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7"/>
        <v/>
      </c>
      <c r="C132" s="507">
        <f>IF(D93="","-",+C131+1)</f>
        <v>2039</v>
      </c>
      <c r="D132" s="374">
        <f>IF(F131+SUM(E$99:E131)=D$92,F131,D$92-SUM(E$99:E131))</f>
        <v>1539500.1909303921</v>
      </c>
      <c r="E132" s="522">
        <f>IF(+J96&lt;F131,J96,D132)</f>
        <v>139795.29268292684</v>
      </c>
      <c r="F132" s="523">
        <f t="shared" si="41"/>
        <v>1399704.8982474653</v>
      </c>
      <c r="G132" s="523">
        <f t="shared" si="42"/>
        <v>1469602.5445889286</v>
      </c>
      <c r="H132" s="526">
        <f t="shared" si="39"/>
        <v>306616.08860596642</v>
      </c>
      <c r="I132" s="577">
        <f t="shared" si="40"/>
        <v>306616.08860596642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7"/>
        <v/>
      </c>
      <c r="C133" s="507">
        <f>IF(D93="","-",+C132+1)</f>
        <v>2040</v>
      </c>
      <c r="D133" s="374">
        <f>IF(F132+SUM(E$99:E132)=D$92,F132,D$92-SUM(E$99:E132))</f>
        <v>1399704.8982474653</v>
      </c>
      <c r="E133" s="522">
        <f>IF(+J96&lt;F132,J96,D133)</f>
        <v>139795.29268292684</v>
      </c>
      <c r="F133" s="523">
        <f t="shared" si="41"/>
        <v>1259909.6055645384</v>
      </c>
      <c r="G133" s="523">
        <f t="shared" si="42"/>
        <v>1329807.2519060019</v>
      </c>
      <c r="H133" s="526">
        <f t="shared" si="39"/>
        <v>290747.33410664473</v>
      </c>
      <c r="I133" s="577">
        <f t="shared" si="40"/>
        <v>290747.33410664473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7"/>
        <v/>
      </c>
      <c r="C134" s="507">
        <f>IF(D93="","-",+C133+1)</f>
        <v>2041</v>
      </c>
      <c r="D134" s="374">
        <f>IF(F133+SUM(E$99:E133)=D$92,F133,D$92-SUM(E$99:E133))</f>
        <v>1259909.6055645384</v>
      </c>
      <c r="E134" s="522">
        <f>IF(+J96&lt;F133,J96,D134)</f>
        <v>139795.29268292684</v>
      </c>
      <c r="F134" s="523">
        <f t="shared" si="41"/>
        <v>1120114.3128816115</v>
      </c>
      <c r="G134" s="523">
        <f t="shared" si="42"/>
        <v>1190011.9592230748</v>
      </c>
      <c r="H134" s="526">
        <f t="shared" si="39"/>
        <v>274878.57960732304</v>
      </c>
      <c r="I134" s="577">
        <f t="shared" si="40"/>
        <v>274878.57960732304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7"/>
        <v/>
      </c>
      <c r="C135" s="507">
        <f>IF(D93="","-",+C134+1)</f>
        <v>2042</v>
      </c>
      <c r="D135" s="374">
        <f>IF(F134+SUM(E$99:E134)=D$92,F134,D$92-SUM(E$99:E134))</f>
        <v>1120114.3128816115</v>
      </c>
      <c r="E135" s="522">
        <f>IF(+J96&lt;F134,J96,D135)</f>
        <v>139795.29268292684</v>
      </c>
      <c r="F135" s="523">
        <f t="shared" si="41"/>
        <v>980319.02019868465</v>
      </c>
      <c r="G135" s="523">
        <f t="shared" si="42"/>
        <v>1050216.6665401482</v>
      </c>
      <c r="H135" s="526">
        <f t="shared" si="39"/>
        <v>259009.82510800142</v>
      </c>
      <c r="I135" s="577">
        <f t="shared" si="40"/>
        <v>259009.82510800142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7"/>
        <v/>
      </c>
      <c r="C136" s="507">
        <f>IF(D93="","-",+C135+1)</f>
        <v>2043</v>
      </c>
      <c r="D136" s="374">
        <f>IF(F135+SUM(E$99:E135)=D$92,F135,D$92-SUM(E$99:E135))</f>
        <v>980319.02019868465</v>
      </c>
      <c r="E136" s="522">
        <f>IF(+J96&lt;F135,J96,D136)</f>
        <v>139795.29268292684</v>
      </c>
      <c r="F136" s="523">
        <f t="shared" si="41"/>
        <v>840523.72751575778</v>
      </c>
      <c r="G136" s="523">
        <f t="shared" si="42"/>
        <v>910421.37385722122</v>
      </c>
      <c r="H136" s="526">
        <f t="shared" si="39"/>
        <v>243141.07060867976</v>
      </c>
      <c r="I136" s="577">
        <f t="shared" si="40"/>
        <v>243141.07060867976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7"/>
        <v/>
      </c>
      <c r="C137" s="507">
        <f>IF(D93="","-",+C136+1)</f>
        <v>2044</v>
      </c>
      <c r="D137" s="374">
        <f>IF(F136+SUM(E$99:E136)=D$92,F136,D$92-SUM(E$99:E136))</f>
        <v>840523.72751575778</v>
      </c>
      <c r="E137" s="522">
        <f>IF(+J96&lt;F136,J96,D137)</f>
        <v>139795.29268292684</v>
      </c>
      <c r="F137" s="523">
        <f t="shared" si="41"/>
        <v>700728.43483283091</v>
      </c>
      <c r="G137" s="523">
        <f t="shared" si="42"/>
        <v>770626.08117429435</v>
      </c>
      <c r="H137" s="526">
        <f t="shared" si="39"/>
        <v>227272.3161093581</v>
      </c>
      <c r="I137" s="577">
        <f t="shared" si="40"/>
        <v>227272.3161093581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7"/>
        <v/>
      </c>
      <c r="C138" s="507">
        <f>IF(D93="","-",+C137+1)</f>
        <v>2045</v>
      </c>
      <c r="D138" s="374">
        <f>IF(F137+SUM(E$99:E137)=D$92,F137,D$92-SUM(E$99:E137))</f>
        <v>700728.43483283091</v>
      </c>
      <c r="E138" s="522">
        <f>IF(+J96&lt;F137,J96,D138)</f>
        <v>139795.29268292684</v>
      </c>
      <c r="F138" s="523">
        <f t="shared" si="41"/>
        <v>560933.14214990404</v>
      </c>
      <c r="G138" s="523">
        <f t="shared" si="42"/>
        <v>630830.78849136748</v>
      </c>
      <c r="H138" s="526">
        <f t="shared" si="39"/>
        <v>211403.56161003641</v>
      </c>
      <c r="I138" s="577">
        <f t="shared" si="40"/>
        <v>211403.56161003641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7"/>
        <v/>
      </c>
      <c r="C139" s="507">
        <f>IF(D93="","-",+C138+1)</f>
        <v>2046</v>
      </c>
      <c r="D139" s="374">
        <f>IF(F138+SUM(E$99:E138)=D$92,F138,D$92-SUM(E$99:E138))</f>
        <v>560933.14214990404</v>
      </c>
      <c r="E139" s="522">
        <f>IF(+J96&lt;F138,J96,D139)</f>
        <v>139795.29268292684</v>
      </c>
      <c r="F139" s="523">
        <f t="shared" si="41"/>
        <v>421137.84946697718</v>
      </c>
      <c r="G139" s="523">
        <f t="shared" si="42"/>
        <v>491035.49580844061</v>
      </c>
      <c r="H139" s="526">
        <f t="shared" si="39"/>
        <v>195534.80711071476</v>
      </c>
      <c r="I139" s="577">
        <f t="shared" si="40"/>
        <v>195534.80711071476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7"/>
        <v/>
      </c>
      <c r="C140" s="507">
        <f>IF(D93="","-",+C139+1)</f>
        <v>2047</v>
      </c>
      <c r="D140" s="374">
        <f>IF(F139+SUM(E$99:E139)=D$92,F139,D$92-SUM(E$99:E139))</f>
        <v>421137.84946697718</v>
      </c>
      <c r="E140" s="522">
        <f>IF(+J96&lt;F139,J96,D140)</f>
        <v>139795.29268292684</v>
      </c>
      <c r="F140" s="523">
        <f t="shared" si="41"/>
        <v>281342.55678405031</v>
      </c>
      <c r="G140" s="523">
        <f t="shared" si="42"/>
        <v>351240.20312551374</v>
      </c>
      <c r="H140" s="526">
        <f t="shared" si="39"/>
        <v>179666.0526113931</v>
      </c>
      <c r="I140" s="577">
        <f t="shared" si="40"/>
        <v>179666.0526113931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7"/>
        <v/>
      </c>
      <c r="C141" s="507">
        <f>IF(D93="","-",+C140+1)</f>
        <v>2048</v>
      </c>
      <c r="D141" s="374">
        <f>IF(F140+SUM(E$99:E140)=D$92,F140,D$92-SUM(E$99:E140))</f>
        <v>281342.55678405031</v>
      </c>
      <c r="E141" s="522">
        <f>IF(+J96&lt;F140,J96,D141)</f>
        <v>139795.29268292684</v>
      </c>
      <c r="F141" s="523">
        <f t="shared" si="41"/>
        <v>141547.26410112347</v>
      </c>
      <c r="G141" s="523">
        <f t="shared" si="42"/>
        <v>211444.91044258687</v>
      </c>
      <c r="H141" s="526">
        <f t="shared" si="39"/>
        <v>163797.29811207141</v>
      </c>
      <c r="I141" s="577">
        <f t="shared" si="40"/>
        <v>163797.29811207141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7"/>
        <v/>
      </c>
      <c r="C142" s="507">
        <f>IF(D93="","-",+C141+1)</f>
        <v>2049</v>
      </c>
      <c r="D142" s="374">
        <f>IF(F141+SUM(E$99:E141)=D$92,F141,D$92-SUM(E$99:E141))</f>
        <v>141547.26410112347</v>
      </c>
      <c r="E142" s="522">
        <f>IF(+J96&lt;F141,J96,D142)</f>
        <v>139795.29268292684</v>
      </c>
      <c r="F142" s="523">
        <f t="shared" si="41"/>
        <v>1751.9714181966265</v>
      </c>
      <c r="G142" s="523">
        <f t="shared" si="42"/>
        <v>71649.617759660046</v>
      </c>
      <c r="H142" s="526">
        <f t="shared" si="39"/>
        <v>147928.54361274975</v>
      </c>
      <c r="I142" s="577">
        <f t="shared" si="40"/>
        <v>147928.54361274975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7"/>
        <v/>
      </c>
      <c r="C143" s="507">
        <f>IF(D93="","-",+C142+1)</f>
        <v>2050</v>
      </c>
      <c r="D143" s="374">
        <f>IF(F142+SUM(E$99:E142)=D$92,F142,D$92-SUM(E$99:E142))</f>
        <v>1751.9714181966265</v>
      </c>
      <c r="E143" s="522">
        <f>IF(+J96&lt;F142,J96,D143)</f>
        <v>1751.9714181966265</v>
      </c>
      <c r="F143" s="523">
        <f t="shared" si="41"/>
        <v>0</v>
      </c>
      <c r="G143" s="523">
        <f t="shared" si="42"/>
        <v>875.98570909831324</v>
      </c>
      <c r="H143" s="526">
        <f t="shared" si="39"/>
        <v>1851.4082582776732</v>
      </c>
      <c r="I143" s="577">
        <f t="shared" si="40"/>
        <v>1851.4082582776732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7"/>
        <v/>
      </c>
      <c r="C144" s="507">
        <f>IF(D93="","-",+C143+1)</f>
        <v>2051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7"/>
        <v/>
      </c>
      <c r="C145" s="507">
        <f>IF(D93="","-",+C144+1)</f>
        <v>2052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7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7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7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7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7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7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7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7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7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5731607.0000000028</v>
      </c>
      <c r="F155" s="375"/>
      <c r="G155" s="375"/>
      <c r="H155" s="375">
        <f>SUM(H99:H154)</f>
        <v>20173102.313915696</v>
      </c>
      <c r="I155" s="375">
        <f>SUM(I99:I154)</f>
        <v>20173102.313915696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9.140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14.28515625" style="183" customWidth="1"/>
    <col min="24" max="16384" width="8.7109375" style="183"/>
  </cols>
  <sheetData>
    <row r="1" spans="1:23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14 of 74</v>
      </c>
      <c r="Q1" s="453"/>
      <c r="R1" s="269"/>
      <c r="S1" s="269"/>
      <c r="T1" s="269"/>
      <c r="U1" s="269"/>
      <c r="V1" s="269"/>
      <c r="W1" s="269"/>
    </row>
    <row r="2" spans="1:23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7905.1466822533876</v>
      </c>
      <c r="P5" s="269"/>
      <c r="R5" s="269"/>
      <c r="S5" s="269"/>
      <c r="T5" s="269"/>
      <c r="U5" s="269"/>
      <c r="V5" s="269"/>
      <c r="W5" s="269"/>
    </row>
    <row r="6" spans="1:23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7905.1466822533876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478"/>
      <c r="F9" s="478"/>
      <c r="G9" s="478"/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1945.2619047619048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 t="shared" ref="K26:K31" si="10">G26</f>
        <v>10397.989993961875</v>
      </c>
      <c r="L26" s="519">
        <f t="shared" si="7"/>
        <v>0</v>
      </c>
      <c r="M26" s="518">
        <f t="shared" ref="M26:M31" si="11"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 t="shared" si="10"/>
        <v>9832.9858090659618</v>
      </c>
      <c r="L27" s="519">
        <f t="shared" si="7"/>
        <v>0</v>
      </c>
      <c r="M27" s="518">
        <f t="shared" si="11"/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>
      <c r="B28" s="195" t="str">
        <f t="shared" si="4"/>
        <v/>
      </c>
      <c r="C28" s="507">
        <f>IF(D11="","-",+C27+1)</f>
        <v>2018</v>
      </c>
      <c r="D28" s="608">
        <v>63080.986219092796</v>
      </c>
      <c r="E28" s="609">
        <v>1992.7073170731708</v>
      </c>
      <c r="F28" s="608">
        <v>61088.278902019629</v>
      </c>
      <c r="G28" s="609">
        <v>9883.2977496491349</v>
      </c>
      <c r="H28" s="610">
        <v>9883.2977496491349</v>
      </c>
      <c r="I28" s="511">
        <f t="shared" si="0"/>
        <v>0</v>
      </c>
      <c r="J28" s="511"/>
      <c r="K28" s="518">
        <f t="shared" si="10"/>
        <v>9883.2977496491349</v>
      </c>
      <c r="L28" s="519">
        <f t="shared" si="7"/>
        <v>0</v>
      </c>
      <c r="M28" s="518">
        <f t="shared" si="11"/>
        <v>9883.2977496491349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>
      <c r="B29" s="195" t="str">
        <f t="shared" si="4"/>
        <v/>
      </c>
      <c r="C29" s="507">
        <f>IF(D11="","-",+C28+1)</f>
        <v>2019</v>
      </c>
      <c r="D29" s="608">
        <v>61088.278902019629</v>
      </c>
      <c r="E29" s="609">
        <v>1900.0232558139535</v>
      </c>
      <c r="F29" s="608">
        <v>59188.255646205675</v>
      </c>
      <c r="G29" s="609">
        <v>7887.128894811628</v>
      </c>
      <c r="H29" s="610">
        <v>7887.128894811628</v>
      </c>
      <c r="I29" s="511">
        <f t="shared" si="0"/>
        <v>0</v>
      </c>
      <c r="J29" s="511"/>
      <c r="K29" s="518">
        <f t="shared" si="10"/>
        <v>7887.128894811628</v>
      </c>
      <c r="L29" s="519">
        <f t="shared" ref="L29" si="12">IF(K29&lt;&gt;0,+G29-K29,0)</f>
        <v>0</v>
      </c>
      <c r="M29" s="518">
        <f t="shared" si="11"/>
        <v>7887.128894811628</v>
      </c>
      <c r="N29" s="514">
        <f t="shared" ref="N29" si="13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>
      <c r="B30" s="195" t="str">
        <f t="shared" si="4"/>
        <v>IU</v>
      </c>
      <c r="C30" s="507">
        <f>IF(D11="","-",+C29+1)</f>
        <v>2020</v>
      </c>
      <c r="D30" s="608">
        <v>59095.571584946461</v>
      </c>
      <c r="E30" s="609">
        <v>1992.7073170731708</v>
      </c>
      <c r="F30" s="608">
        <v>57102.864267873294</v>
      </c>
      <c r="G30" s="609">
        <v>9376.775067866809</v>
      </c>
      <c r="H30" s="610">
        <v>9376.775067866809</v>
      </c>
      <c r="I30" s="511">
        <f t="shared" si="0"/>
        <v>0</v>
      </c>
      <c r="J30" s="511"/>
      <c r="K30" s="518">
        <f t="shared" si="10"/>
        <v>9376.775067866809</v>
      </c>
      <c r="L30" s="519">
        <f t="shared" ref="L30" si="14">IF(K30&lt;&gt;0,+G30-K30,0)</f>
        <v>0</v>
      </c>
      <c r="M30" s="518">
        <f t="shared" si="11"/>
        <v>9376.775067866809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>
      <c r="B31" s="195" t="str">
        <f t="shared" si="4"/>
        <v>IU</v>
      </c>
      <c r="C31" s="507">
        <f>IF(D11="","-",+C30+1)</f>
        <v>2021</v>
      </c>
      <c r="D31" s="608">
        <v>57195.548329132529</v>
      </c>
      <c r="E31" s="609">
        <v>1945.2619047619048</v>
      </c>
      <c r="F31" s="608">
        <v>55250.286424370621</v>
      </c>
      <c r="G31" s="609">
        <v>7905.1466822533876</v>
      </c>
      <c r="H31" s="610">
        <v>7905.1466822533876</v>
      </c>
      <c r="I31" s="511">
        <f t="shared" si="0"/>
        <v>0</v>
      </c>
      <c r="J31" s="511"/>
      <c r="K31" s="518">
        <f t="shared" si="10"/>
        <v>7905.1466822533876</v>
      </c>
      <c r="L31" s="519">
        <f t="shared" ref="L31" si="15">IF(K31&lt;&gt;0,+G31-K31,0)</f>
        <v>0</v>
      </c>
      <c r="M31" s="518">
        <f t="shared" si="11"/>
        <v>7905.1466822533876</v>
      </c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>
      <c r="B32" s="195" t="str">
        <f t="shared" si="4"/>
        <v/>
      </c>
      <c r="C32" s="507">
        <f>IF(D11="","-",+C31+1)</f>
        <v>2022</v>
      </c>
      <c r="D32" s="523">
        <f>IF(F31+SUM(E$17:E31)=D$10,F31,D$10-SUM(E$17:E31))</f>
        <v>55250.286424370621</v>
      </c>
      <c r="E32" s="522">
        <f>IF(+I14&lt;F31,I14,D32)</f>
        <v>1945.2619047619048</v>
      </c>
      <c r="F32" s="523">
        <f t="shared" ref="F32:F48" si="16">+D32-E32</f>
        <v>53305.024519608713</v>
      </c>
      <c r="G32" s="524">
        <f t="shared" ref="G32:G72" si="17">+I$12*((D32+F32)/2)+E32</f>
        <v>7743.0910827504358</v>
      </c>
      <c r="H32" s="491">
        <f t="shared" ref="H32:H72" si="18">+I$13*((D32+F32)/2)+E32</f>
        <v>7743.0910827504358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>
      <c r="B33" s="582" t="str">
        <f t="shared" si="4"/>
        <v/>
      </c>
      <c r="C33" s="507">
        <f>IF(D11="","-",+C32+1)</f>
        <v>2023</v>
      </c>
      <c r="D33" s="523">
        <f>IF(F32+SUM(E$17:E32)=D$10,F32,D$10-SUM(E$17:E32))</f>
        <v>53305.024519608713</v>
      </c>
      <c r="E33" s="522">
        <f>IF(+I14&lt;F32,I14,D33)</f>
        <v>1945.2619047619048</v>
      </c>
      <c r="F33" s="523">
        <f t="shared" si="16"/>
        <v>51359.762614846804</v>
      </c>
      <c r="G33" s="524">
        <f t="shared" si="17"/>
        <v>7535.3021476502745</v>
      </c>
      <c r="H33" s="491">
        <f t="shared" si="18"/>
        <v>7535.3021476502745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  <c r="R33" s="269"/>
      <c r="S33" s="269"/>
      <c r="T33" s="269"/>
      <c r="U33" s="269"/>
      <c r="V33" s="269"/>
      <c r="W33" s="269"/>
    </row>
    <row r="34" spans="2:23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51359.762614846804</v>
      </c>
      <c r="E34" s="522">
        <f>IF(+I14&lt;F33,I14,D34)</f>
        <v>1945.2619047619048</v>
      </c>
      <c r="F34" s="523">
        <f t="shared" si="16"/>
        <v>49414.500710084896</v>
      </c>
      <c r="G34" s="524">
        <f t="shared" si="17"/>
        <v>7327.5132125501141</v>
      </c>
      <c r="H34" s="491">
        <f t="shared" si="18"/>
        <v>7327.5132125501141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  <c r="R34" s="269"/>
      <c r="S34" s="269"/>
      <c r="T34" s="269"/>
      <c r="U34" s="269"/>
      <c r="V34" s="269"/>
      <c r="W34" s="269"/>
    </row>
    <row r="35" spans="2:23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49414.500710084896</v>
      </c>
      <c r="E35" s="522">
        <f>IF(+I14&lt;F34,I14,D35)</f>
        <v>1945.2619047619048</v>
      </c>
      <c r="F35" s="523">
        <f t="shared" si="16"/>
        <v>47469.238805322988</v>
      </c>
      <c r="G35" s="524">
        <f t="shared" si="17"/>
        <v>7119.7242774499537</v>
      </c>
      <c r="H35" s="491">
        <f t="shared" si="18"/>
        <v>7119.7242774499537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47469.238805322988</v>
      </c>
      <c r="E36" s="522">
        <f>IF(+I14&lt;F35,I14,D36)</f>
        <v>1945.2619047619048</v>
      </c>
      <c r="F36" s="523">
        <f t="shared" si="16"/>
        <v>45523.97690056108</v>
      </c>
      <c r="G36" s="524">
        <f t="shared" si="17"/>
        <v>6911.9353423497932</v>
      </c>
      <c r="H36" s="491">
        <f t="shared" si="18"/>
        <v>6911.9353423497932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45523.97690056108</v>
      </c>
      <c r="E37" s="522">
        <f>IF(+I14&lt;F36,I14,D37)</f>
        <v>1945.2619047619048</v>
      </c>
      <c r="F37" s="523">
        <f t="shared" si="16"/>
        <v>43578.714995799171</v>
      </c>
      <c r="G37" s="524">
        <f t="shared" si="17"/>
        <v>6704.1464072496328</v>
      </c>
      <c r="H37" s="491">
        <f t="shared" si="18"/>
        <v>6704.1464072496328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43578.714995799171</v>
      </c>
      <c r="E38" s="522">
        <f>IF(+I14&lt;F37,I14,D38)</f>
        <v>1945.2619047619048</v>
      </c>
      <c r="F38" s="523">
        <f t="shared" si="16"/>
        <v>41633.453091037263</v>
      </c>
      <c r="G38" s="524">
        <f t="shared" si="17"/>
        <v>6496.3574721494715</v>
      </c>
      <c r="H38" s="491">
        <f t="shared" si="18"/>
        <v>6496.3574721494715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41633.453091037263</v>
      </c>
      <c r="E39" s="522">
        <f>IF(+I14&lt;F38,I14,D39)</f>
        <v>1945.2619047619048</v>
      </c>
      <c r="F39" s="523">
        <f t="shared" si="16"/>
        <v>39688.191186275355</v>
      </c>
      <c r="G39" s="524">
        <f t="shared" si="17"/>
        <v>6288.5685370493111</v>
      </c>
      <c r="H39" s="491">
        <f t="shared" si="18"/>
        <v>6288.5685370493111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39688.191186275355</v>
      </c>
      <c r="E40" s="522">
        <f>IF(+I14&lt;F39,I14,D40)</f>
        <v>1945.2619047619048</v>
      </c>
      <c r="F40" s="523">
        <f t="shared" si="16"/>
        <v>37742.929281513447</v>
      </c>
      <c r="G40" s="524">
        <f t="shared" si="17"/>
        <v>6080.7796019491507</v>
      </c>
      <c r="H40" s="491">
        <f t="shared" si="18"/>
        <v>6080.7796019491507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37742.929281513447</v>
      </c>
      <c r="E41" s="522">
        <f>IF(+I14&lt;F40,I14,D41)</f>
        <v>1945.2619047619048</v>
      </c>
      <c r="F41" s="523">
        <f t="shared" si="16"/>
        <v>35797.667376751539</v>
      </c>
      <c r="G41" s="524">
        <f t="shared" si="17"/>
        <v>5872.9906668489903</v>
      </c>
      <c r="H41" s="491">
        <f t="shared" si="18"/>
        <v>5872.9906668489903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35797.667376751539</v>
      </c>
      <c r="E42" s="522">
        <f>IF(+I14&lt;F41,I14,D42)</f>
        <v>1945.2619047619048</v>
      </c>
      <c r="F42" s="523">
        <f t="shared" si="16"/>
        <v>33852.40547198963</v>
      </c>
      <c r="G42" s="524">
        <f t="shared" si="17"/>
        <v>5665.2017317488298</v>
      </c>
      <c r="H42" s="491">
        <f t="shared" si="18"/>
        <v>5665.2017317488298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33852.40547198963</v>
      </c>
      <c r="E43" s="522">
        <f>IF(+I14&lt;F42,I14,D43)</f>
        <v>1945.2619047619048</v>
      </c>
      <c r="F43" s="523">
        <f t="shared" si="16"/>
        <v>31907.143567227726</v>
      </c>
      <c r="G43" s="524">
        <f t="shared" si="17"/>
        <v>5457.4127966486694</v>
      </c>
      <c r="H43" s="491">
        <f t="shared" si="18"/>
        <v>5457.4127966486694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31907.143567227726</v>
      </c>
      <c r="E44" s="522">
        <f>IF(+I14&lt;F43,I14,D44)</f>
        <v>1945.2619047619048</v>
      </c>
      <c r="F44" s="523">
        <f t="shared" si="16"/>
        <v>29961.881662465821</v>
      </c>
      <c r="G44" s="524">
        <f t="shared" si="17"/>
        <v>5249.623861548509</v>
      </c>
      <c r="H44" s="491">
        <f t="shared" si="18"/>
        <v>5249.623861548509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29961.881662465821</v>
      </c>
      <c r="E45" s="522">
        <f>IF(+I14&lt;F44,I14,D45)</f>
        <v>1945.2619047619048</v>
      </c>
      <c r="F45" s="523">
        <f t="shared" si="16"/>
        <v>28016.619757703917</v>
      </c>
      <c r="G45" s="524">
        <f t="shared" si="17"/>
        <v>5041.8349264483486</v>
      </c>
      <c r="H45" s="491">
        <f t="shared" si="18"/>
        <v>5041.8349264483486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28016.619757703917</v>
      </c>
      <c r="E46" s="522">
        <f>IF(+I14&lt;F45,I14,D46)</f>
        <v>1945.2619047619048</v>
      </c>
      <c r="F46" s="523">
        <f t="shared" si="16"/>
        <v>26071.357852942012</v>
      </c>
      <c r="G46" s="524">
        <f t="shared" si="17"/>
        <v>4834.0459913481891</v>
      </c>
      <c r="H46" s="491">
        <f t="shared" si="18"/>
        <v>4834.0459913481891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26071.357852942012</v>
      </c>
      <c r="E47" s="522">
        <f>IF(+I14&lt;F46,I14,D47)</f>
        <v>1945.2619047619048</v>
      </c>
      <c r="F47" s="523">
        <f t="shared" si="16"/>
        <v>24126.095948180107</v>
      </c>
      <c r="G47" s="524">
        <f t="shared" si="17"/>
        <v>4626.2570562480278</v>
      </c>
      <c r="H47" s="491">
        <f t="shared" si="18"/>
        <v>4626.2570562480278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24126.095948180107</v>
      </c>
      <c r="E48" s="522">
        <f>IF(+I14&lt;F47,I14,D48)</f>
        <v>1945.2619047619048</v>
      </c>
      <c r="F48" s="523">
        <f t="shared" si="16"/>
        <v>22180.834043418203</v>
      </c>
      <c r="G48" s="524">
        <f t="shared" si="17"/>
        <v>4418.4681211478683</v>
      </c>
      <c r="H48" s="491">
        <f t="shared" si="18"/>
        <v>4418.4681211478683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22180.834043418203</v>
      </c>
      <c r="E49" s="522">
        <f>IF(+I14&lt;F48,I14,D49)</f>
        <v>1945.2619047619048</v>
      </c>
      <c r="F49" s="523">
        <f t="shared" ref="F49:F72" si="19">+D49-E49</f>
        <v>20235.572138656298</v>
      </c>
      <c r="G49" s="524">
        <f t="shared" si="17"/>
        <v>4210.6791860477078</v>
      </c>
      <c r="H49" s="491">
        <f t="shared" si="18"/>
        <v>4210.6791860477078</v>
      </c>
      <c r="I49" s="511">
        <f t="shared" ref="I49:I72" si="20">H49-G49</f>
        <v>0</v>
      </c>
      <c r="J49" s="511"/>
      <c r="K49" s="525"/>
      <c r="L49" s="514">
        <f t="shared" ref="L49:L72" si="21">IF(K49&lt;&gt;0,+G49-K49,0)</f>
        <v>0</v>
      </c>
      <c r="M49" s="525"/>
      <c r="N49" s="514">
        <f t="shared" ref="N49:N72" si="22">IF(M49&lt;&gt;0,+H49-M49,0)</f>
        <v>0</v>
      </c>
      <c r="O49" s="514">
        <f t="shared" ref="O49:O72" si="23">+N49-L49</f>
        <v>0</v>
      </c>
      <c r="P49" s="272"/>
      <c r="R49" s="269"/>
      <c r="S49" s="269"/>
      <c r="T49" s="269"/>
      <c r="U49" s="269"/>
      <c r="V49" s="269"/>
      <c r="W49" s="269"/>
    </row>
    <row r="50" spans="2:23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20235.572138656298</v>
      </c>
      <c r="E50" s="522">
        <f>IF(+I14&lt;F49,I14,D50)</f>
        <v>1945.2619047619048</v>
      </c>
      <c r="F50" s="523">
        <f t="shared" si="19"/>
        <v>18290.310233894394</v>
      </c>
      <c r="G50" s="524">
        <f t="shared" si="17"/>
        <v>4002.8902509475474</v>
      </c>
      <c r="H50" s="491">
        <f t="shared" si="18"/>
        <v>4002.8902509475474</v>
      </c>
      <c r="I50" s="511">
        <f t="shared" si="20"/>
        <v>0</v>
      </c>
      <c r="J50" s="511"/>
      <c r="K50" s="525"/>
      <c r="L50" s="514">
        <f t="shared" si="21"/>
        <v>0</v>
      </c>
      <c r="M50" s="525"/>
      <c r="N50" s="514">
        <f t="shared" si="22"/>
        <v>0</v>
      </c>
      <c r="O50" s="514">
        <f t="shared" si="23"/>
        <v>0</v>
      </c>
      <c r="P50" s="272"/>
      <c r="R50" s="269"/>
      <c r="S50" s="269"/>
      <c r="T50" s="269"/>
      <c r="U50" s="269"/>
      <c r="V50" s="269"/>
      <c r="W50" s="269"/>
    </row>
    <row r="51" spans="2:23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18290.310233894394</v>
      </c>
      <c r="E51" s="522">
        <f>IF(+I14&lt;F50,I14,D51)</f>
        <v>1945.2619047619048</v>
      </c>
      <c r="F51" s="523">
        <f t="shared" si="19"/>
        <v>16345.048329132489</v>
      </c>
      <c r="G51" s="524">
        <f t="shared" si="17"/>
        <v>3795.101315847387</v>
      </c>
      <c r="H51" s="491">
        <f t="shared" si="18"/>
        <v>3795.101315847387</v>
      </c>
      <c r="I51" s="511">
        <f t="shared" si="20"/>
        <v>0</v>
      </c>
      <c r="J51" s="511"/>
      <c r="K51" s="525"/>
      <c r="L51" s="514">
        <f t="shared" si="21"/>
        <v>0</v>
      </c>
      <c r="M51" s="525"/>
      <c r="N51" s="514">
        <f t="shared" si="22"/>
        <v>0</v>
      </c>
      <c r="O51" s="514">
        <f t="shared" si="23"/>
        <v>0</v>
      </c>
      <c r="P51" s="272"/>
      <c r="R51" s="269"/>
      <c r="S51" s="269"/>
      <c r="T51" s="269"/>
      <c r="U51" s="269"/>
      <c r="V51" s="269"/>
      <c r="W51" s="269"/>
    </row>
    <row r="52" spans="2:23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16345.048329132489</v>
      </c>
      <c r="E52" s="522">
        <f>IF(+I14&lt;F51,I14,D52)</f>
        <v>1945.2619047619048</v>
      </c>
      <c r="F52" s="523">
        <f t="shared" si="19"/>
        <v>14399.786424370584</v>
      </c>
      <c r="G52" s="524">
        <f t="shared" si="17"/>
        <v>3587.3123807472275</v>
      </c>
      <c r="H52" s="491">
        <f t="shared" si="18"/>
        <v>3587.3123807472275</v>
      </c>
      <c r="I52" s="511">
        <f t="shared" si="20"/>
        <v>0</v>
      </c>
      <c r="J52" s="511"/>
      <c r="K52" s="525"/>
      <c r="L52" s="514">
        <f t="shared" si="21"/>
        <v>0</v>
      </c>
      <c r="M52" s="525"/>
      <c r="N52" s="514">
        <f t="shared" si="22"/>
        <v>0</v>
      </c>
      <c r="O52" s="514">
        <f t="shared" si="23"/>
        <v>0</v>
      </c>
      <c r="P52" s="272"/>
      <c r="R52" s="269"/>
      <c r="S52" s="269"/>
      <c r="T52" s="269"/>
      <c r="U52" s="269"/>
      <c r="V52" s="269"/>
      <c r="W52" s="269"/>
    </row>
    <row r="53" spans="2:23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14399.786424370584</v>
      </c>
      <c r="E53" s="522">
        <f>IF(+I14&lt;F52,I14,D53)</f>
        <v>1945.2619047619048</v>
      </c>
      <c r="F53" s="523">
        <f t="shared" si="19"/>
        <v>12454.52451960868</v>
      </c>
      <c r="G53" s="524">
        <f t="shared" si="17"/>
        <v>3379.5234456470671</v>
      </c>
      <c r="H53" s="491">
        <f t="shared" si="18"/>
        <v>3379.5234456470671</v>
      </c>
      <c r="I53" s="511">
        <f t="shared" si="20"/>
        <v>0</v>
      </c>
      <c r="J53" s="511"/>
      <c r="K53" s="525"/>
      <c r="L53" s="514">
        <f t="shared" si="21"/>
        <v>0</v>
      </c>
      <c r="M53" s="525"/>
      <c r="N53" s="514">
        <f t="shared" si="22"/>
        <v>0</v>
      </c>
      <c r="O53" s="514">
        <f t="shared" si="23"/>
        <v>0</v>
      </c>
      <c r="P53" s="272"/>
      <c r="R53" s="269"/>
      <c r="S53" s="269"/>
      <c r="T53" s="269"/>
      <c r="U53" s="269"/>
      <c r="V53" s="269"/>
      <c r="W53" s="269"/>
    </row>
    <row r="54" spans="2:23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12454.52451960868</v>
      </c>
      <c r="E54" s="522">
        <f>IF(+I14&lt;F53,I14,D54)</f>
        <v>1945.2619047619048</v>
      </c>
      <c r="F54" s="523">
        <f t="shared" si="19"/>
        <v>10509.262614846775</v>
      </c>
      <c r="G54" s="524">
        <f t="shared" si="17"/>
        <v>3171.7345105469067</v>
      </c>
      <c r="H54" s="491">
        <f t="shared" si="18"/>
        <v>3171.7345105469067</v>
      </c>
      <c r="I54" s="511">
        <f t="shared" si="20"/>
        <v>0</v>
      </c>
      <c r="J54" s="511"/>
      <c r="K54" s="525"/>
      <c r="L54" s="514">
        <f t="shared" si="21"/>
        <v>0</v>
      </c>
      <c r="M54" s="525"/>
      <c r="N54" s="514">
        <f t="shared" si="22"/>
        <v>0</v>
      </c>
      <c r="O54" s="514">
        <f t="shared" si="23"/>
        <v>0</v>
      </c>
      <c r="P54" s="272"/>
      <c r="R54" s="269"/>
      <c r="S54" s="269"/>
      <c r="T54" s="269"/>
      <c r="U54" s="269"/>
      <c r="V54" s="269"/>
      <c r="W54" s="269"/>
    </row>
    <row r="55" spans="2:23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10509.262614846775</v>
      </c>
      <c r="E55" s="522">
        <f>IF(+I14&lt;F54,I14,D55)</f>
        <v>1945.2619047619048</v>
      </c>
      <c r="F55" s="523">
        <f t="shared" si="19"/>
        <v>8564.0007100848707</v>
      </c>
      <c r="G55" s="524">
        <f t="shared" si="17"/>
        <v>2963.9455754467467</v>
      </c>
      <c r="H55" s="491">
        <f t="shared" si="18"/>
        <v>2963.9455754467467</v>
      </c>
      <c r="I55" s="511">
        <f t="shared" si="20"/>
        <v>0</v>
      </c>
      <c r="J55" s="511"/>
      <c r="K55" s="525"/>
      <c r="L55" s="514">
        <f t="shared" si="21"/>
        <v>0</v>
      </c>
      <c r="M55" s="525"/>
      <c r="N55" s="514">
        <f t="shared" si="22"/>
        <v>0</v>
      </c>
      <c r="O55" s="514">
        <f t="shared" si="23"/>
        <v>0</v>
      </c>
      <c r="P55" s="272"/>
      <c r="R55" s="269"/>
      <c r="S55" s="269"/>
      <c r="T55" s="269"/>
      <c r="U55" s="269"/>
      <c r="V55" s="269"/>
      <c r="W55" s="269"/>
    </row>
    <row r="56" spans="2:23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8564.0007100848707</v>
      </c>
      <c r="E56" s="522">
        <f>IF(+I14&lt;F55,I14,D56)</f>
        <v>1945.2619047619048</v>
      </c>
      <c r="F56" s="523">
        <f t="shared" si="19"/>
        <v>6618.7388053229661</v>
      </c>
      <c r="G56" s="524">
        <f t="shared" si="17"/>
        <v>2756.1566403465863</v>
      </c>
      <c r="H56" s="491">
        <f t="shared" si="18"/>
        <v>2756.1566403465863</v>
      </c>
      <c r="I56" s="511">
        <f t="shared" si="20"/>
        <v>0</v>
      </c>
      <c r="J56" s="511"/>
      <c r="K56" s="525"/>
      <c r="L56" s="514">
        <f t="shared" si="21"/>
        <v>0</v>
      </c>
      <c r="M56" s="525"/>
      <c r="N56" s="514">
        <f t="shared" si="22"/>
        <v>0</v>
      </c>
      <c r="O56" s="514">
        <f t="shared" si="23"/>
        <v>0</v>
      </c>
      <c r="P56" s="272"/>
      <c r="R56" s="269"/>
      <c r="S56" s="269"/>
      <c r="T56" s="269"/>
      <c r="U56" s="269"/>
      <c r="V56" s="269"/>
      <c r="W56" s="269"/>
    </row>
    <row r="57" spans="2:23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6618.7388053229661</v>
      </c>
      <c r="E57" s="522">
        <f>IF(+I14&lt;F56,I14,D57)</f>
        <v>1945.2619047619048</v>
      </c>
      <c r="F57" s="523">
        <f t="shared" si="19"/>
        <v>4673.4769005610615</v>
      </c>
      <c r="G57" s="524">
        <f t="shared" si="17"/>
        <v>2548.3677052464263</v>
      </c>
      <c r="H57" s="491">
        <f t="shared" si="18"/>
        <v>2548.3677052464263</v>
      </c>
      <c r="I57" s="511">
        <f t="shared" si="20"/>
        <v>0</v>
      </c>
      <c r="J57" s="511"/>
      <c r="K57" s="525"/>
      <c r="L57" s="514">
        <f t="shared" si="21"/>
        <v>0</v>
      </c>
      <c r="M57" s="525"/>
      <c r="N57" s="514">
        <f t="shared" si="22"/>
        <v>0</v>
      </c>
      <c r="O57" s="514">
        <f t="shared" si="23"/>
        <v>0</v>
      </c>
      <c r="P57" s="272"/>
      <c r="R57" s="269"/>
      <c r="S57" s="269"/>
      <c r="T57" s="269"/>
      <c r="U57" s="269"/>
      <c r="V57" s="269"/>
      <c r="W57" s="269"/>
    </row>
    <row r="58" spans="2:23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4673.4769005610615</v>
      </c>
      <c r="E58" s="522">
        <f>IF(+I14&lt;F57,I14,D58)</f>
        <v>1945.2619047619048</v>
      </c>
      <c r="F58" s="523">
        <f t="shared" si="19"/>
        <v>2728.2149957991569</v>
      </c>
      <c r="G58" s="524">
        <f t="shared" si="17"/>
        <v>2340.5787701462659</v>
      </c>
      <c r="H58" s="491">
        <f t="shared" si="18"/>
        <v>2340.5787701462659</v>
      </c>
      <c r="I58" s="511">
        <f t="shared" si="20"/>
        <v>0</v>
      </c>
      <c r="J58" s="511"/>
      <c r="K58" s="525"/>
      <c r="L58" s="514">
        <f t="shared" si="21"/>
        <v>0</v>
      </c>
      <c r="M58" s="525"/>
      <c r="N58" s="514">
        <f t="shared" si="22"/>
        <v>0</v>
      </c>
      <c r="O58" s="514">
        <f t="shared" si="23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2728.2149957991569</v>
      </c>
      <c r="E59" s="522">
        <f>IF(+I14&lt;F58,I14,D59)</f>
        <v>1945.2619047619048</v>
      </c>
      <c r="F59" s="523">
        <f t="shared" si="19"/>
        <v>782.95309103725208</v>
      </c>
      <c r="G59" s="524">
        <f t="shared" si="17"/>
        <v>2132.7898350461055</v>
      </c>
      <c r="H59" s="491">
        <f t="shared" si="18"/>
        <v>2132.7898350461055</v>
      </c>
      <c r="I59" s="511">
        <f t="shared" si="20"/>
        <v>0</v>
      </c>
      <c r="J59" s="511"/>
      <c r="K59" s="525"/>
      <c r="L59" s="514">
        <f t="shared" si="21"/>
        <v>0</v>
      </c>
      <c r="M59" s="525"/>
      <c r="N59" s="514">
        <f t="shared" si="22"/>
        <v>0</v>
      </c>
      <c r="O59" s="514">
        <f t="shared" si="23"/>
        <v>0</v>
      </c>
      <c r="P59" s="272"/>
      <c r="R59" s="269"/>
      <c r="S59" s="269"/>
      <c r="T59" s="269"/>
      <c r="U59" s="269"/>
      <c r="V59" s="269"/>
      <c r="W59" s="269"/>
    </row>
    <row r="60" spans="2:23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782.95309103725208</v>
      </c>
      <c r="E60" s="522">
        <f>IF(+I14&lt;F59,I14,D60)</f>
        <v>782.95309103725208</v>
      </c>
      <c r="F60" s="523">
        <f t="shared" si="19"/>
        <v>0</v>
      </c>
      <c r="G60" s="524">
        <f t="shared" si="17"/>
        <v>824.76982240431244</v>
      </c>
      <c r="H60" s="491">
        <f t="shared" si="18"/>
        <v>824.76982240431244</v>
      </c>
      <c r="I60" s="511">
        <f t="shared" si="20"/>
        <v>0</v>
      </c>
      <c r="J60" s="511"/>
      <c r="K60" s="525"/>
      <c r="L60" s="514">
        <f t="shared" si="21"/>
        <v>0</v>
      </c>
      <c r="M60" s="525"/>
      <c r="N60" s="514">
        <f t="shared" si="22"/>
        <v>0</v>
      </c>
      <c r="O60" s="514">
        <f t="shared" si="23"/>
        <v>0</v>
      </c>
      <c r="P60" s="272"/>
      <c r="R60" s="269"/>
      <c r="S60" s="269"/>
      <c r="T60" s="269"/>
      <c r="U60" s="269"/>
      <c r="V60" s="269"/>
      <c r="W60" s="269"/>
    </row>
    <row r="61" spans="2:23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4">
        <f t="shared" si="17"/>
        <v>0</v>
      </c>
      <c r="H61" s="491">
        <f t="shared" si="18"/>
        <v>0</v>
      </c>
      <c r="I61" s="511">
        <f t="shared" si="20"/>
        <v>0</v>
      </c>
      <c r="J61" s="511"/>
      <c r="K61" s="525"/>
      <c r="L61" s="514">
        <f t="shared" si="21"/>
        <v>0</v>
      </c>
      <c r="M61" s="525"/>
      <c r="N61" s="514">
        <f t="shared" si="22"/>
        <v>0</v>
      </c>
      <c r="O61" s="514">
        <f t="shared" si="23"/>
        <v>0</v>
      </c>
      <c r="P61" s="272"/>
      <c r="R61" s="269"/>
      <c r="S61" s="269"/>
      <c r="T61" s="269"/>
      <c r="U61" s="269"/>
      <c r="V61" s="269"/>
      <c r="W61" s="269"/>
    </row>
    <row r="62" spans="2:23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4">
        <f t="shared" si="17"/>
        <v>0</v>
      </c>
      <c r="H62" s="491">
        <f t="shared" si="18"/>
        <v>0</v>
      </c>
      <c r="I62" s="511">
        <f t="shared" si="20"/>
        <v>0</v>
      </c>
      <c r="J62" s="511"/>
      <c r="K62" s="525"/>
      <c r="L62" s="514">
        <f t="shared" si="21"/>
        <v>0</v>
      </c>
      <c r="M62" s="525"/>
      <c r="N62" s="514">
        <f t="shared" si="22"/>
        <v>0</v>
      </c>
      <c r="O62" s="514">
        <f t="shared" si="23"/>
        <v>0</v>
      </c>
      <c r="P62" s="272"/>
      <c r="R62" s="269"/>
      <c r="S62" s="269"/>
      <c r="T62" s="269"/>
      <c r="U62" s="269"/>
      <c r="V62" s="269"/>
      <c r="W62" s="269"/>
    </row>
    <row r="63" spans="2:23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4">
        <f t="shared" si="17"/>
        <v>0</v>
      </c>
      <c r="H63" s="491">
        <f t="shared" si="18"/>
        <v>0</v>
      </c>
      <c r="I63" s="511">
        <f t="shared" si="20"/>
        <v>0</v>
      </c>
      <c r="J63" s="511"/>
      <c r="K63" s="525"/>
      <c r="L63" s="514">
        <f t="shared" si="21"/>
        <v>0</v>
      </c>
      <c r="M63" s="525"/>
      <c r="N63" s="514">
        <f t="shared" si="22"/>
        <v>0</v>
      </c>
      <c r="O63" s="514">
        <f t="shared" si="23"/>
        <v>0</v>
      </c>
      <c r="P63" s="272"/>
      <c r="R63" s="269"/>
      <c r="S63" s="269"/>
      <c r="T63" s="269"/>
      <c r="U63" s="269"/>
      <c r="V63" s="269"/>
      <c r="W63" s="269"/>
    </row>
    <row r="64" spans="2:23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4">
        <f t="shared" si="17"/>
        <v>0</v>
      </c>
      <c r="H64" s="491">
        <f t="shared" si="18"/>
        <v>0</v>
      </c>
      <c r="I64" s="511">
        <f t="shared" si="20"/>
        <v>0</v>
      </c>
      <c r="J64" s="511"/>
      <c r="K64" s="525"/>
      <c r="L64" s="514">
        <f t="shared" si="21"/>
        <v>0</v>
      </c>
      <c r="M64" s="525"/>
      <c r="N64" s="514">
        <f t="shared" si="22"/>
        <v>0</v>
      </c>
      <c r="O64" s="514">
        <f t="shared" si="23"/>
        <v>0</v>
      </c>
      <c r="P64" s="272"/>
      <c r="R64" s="269"/>
      <c r="S64" s="269"/>
      <c r="T64" s="269"/>
      <c r="U64" s="269"/>
      <c r="V64" s="269"/>
      <c r="W64" s="269"/>
    </row>
    <row r="65" spans="1:23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4">
        <f t="shared" si="17"/>
        <v>0</v>
      </c>
      <c r="H65" s="491">
        <f t="shared" si="18"/>
        <v>0</v>
      </c>
      <c r="I65" s="511">
        <f t="shared" si="20"/>
        <v>0</v>
      </c>
      <c r="J65" s="511"/>
      <c r="K65" s="525"/>
      <c r="L65" s="514">
        <f t="shared" si="21"/>
        <v>0</v>
      </c>
      <c r="M65" s="525"/>
      <c r="N65" s="514">
        <f t="shared" si="22"/>
        <v>0</v>
      </c>
      <c r="O65" s="514">
        <f t="shared" si="23"/>
        <v>0</v>
      </c>
      <c r="P65" s="272"/>
      <c r="R65" s="269"/>
      <c r="S65" s="269"/>
      <c r="T65" s="269"/>
      <c r="U65" s="269"/>
      <c r="V65" s="269"/>
      <c r="W65" s="269"/>
    </row>
    <row r="66" spans="1:23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4">
        <f t="shared" si="17"/>
        <v>0</v>
      </c>
      <c r="H66" s="491">
        <f t="shared" si="18"/>
        <v>0</v>
      </c>
      <c r="I66" s="511">
        <f t="shared" si="20"/>
        <v>0</v>
      </c>
      <c r="J66" s="511"/>
      <c r="K66" s="525"/>
      <c r="L66" s="514">
        <f t="shared" si="21"/>
        <v>0</v>
      </c>
      <c r="M66" s="525"/>
      <c r="N66" s="514">
        <f t="shared" si="22"/>
        <v>0</v>
      </c>
      <c r="O66" s="514">
        <f t="shared" si="23"/>
        <v>0</v>
      </c>
      <c r="P66" s="272"/>
      <c r="R66" s="269"/>
      <c r="S66" s="269"/>
      <c r="T66" s="269"/>
      <c r="U66" s="269"/>
      <c r="V66" s="269"/>
      <c r="W66" s="269"/>
    </row>
    <row r="67" spans="1:23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4">
        <f t="shared" si="17"/>
        <v>0</v>
      </c>
      <c r="H67" s="491">
        <f t="shared" si="18"/>
        <v>0</v>
      </c>
      <c r="I67" s="511">
        <f t="shared" si="20"/>
        <v>0</v>
      </c>
      <c r="J67" s="511"/>
      <c r="K67" s="525"/>
      <c r="L67" s="514">
        <f t="shared" si="21"/>
        <v>0</v>
      </c>
      <c r="M67" s="525"/>
      <c r="N67" s="514">
        <f t="shared" si="22"/>
        <v>0</v>
      </c>
      <c r="O67" s="514">
        <f t="shared" si="23"/>
        <v>0</v>
      </c>
      <c r="P67" s="272"/>
      <c r="R67" s="269"/>
      <c r="S67" s="269"/>
      <c r="T67" s="269"/>
      <c r="U67" s="269"/>
      <c r="V67" s="269"/>
      <c r="W67" s="269"/>
    </row>
    <row r="68" spans="1:23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4">
        <f t="shared" si="17"/>
        <v>0</v>
      </c>
      <c r="H68" s="491">
        <f t="shared" si="18"/>
        <v>0</v>
      </c>
      <c r="I68" s="511">
        <f t="shared" si="20"/>
        <v>0</v>
      </c>
      <c r="J68" s="511"/>
      <c r="K68" s="525"/>
      <c r="L68" s="514">
        <f t="shared" si="21"/>
        <v>0</v>
      </c>
      <c r="M68" s="525"/>
      <c r="N68" s="514">
        <f t="shared" si="22"/>
        <v>0</v>
      </c>
      <c r="O68" s="514">
        <f t="shared" si="23"/>
        <v>0</v>
      </c>
      <c r="P68" s="272"/>
      <c r="R68" s="269"/>
      <c r="S68" s="269"/>
      <c r="T68" s="269"/>
      <c r="U68" s="269"/>
      <c r="V68" s="269"/>
      <c r="W68" s="269"/>
    </row>
    <row r="69" spans="1:23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4">
        <f t="shared" si="17"/>
        <v>0</v>
      </c>
      <c r="H69" s="491">
        <f t="shared" si="18"/>
        <v>0</v>
      </c>
      <c r="I69" s="511">
        <f t="shared" si="20"/>
        <v>0</v>
      </c>
      <c r="J69" s="511"/>
      <c r="K69" s="525"/>
      <c r="L69" s="514">
        <f t="shared" si="21"/>
        <v>0</v>
      </c>
      <c r="M69" s="525"/>
      <c r="N69" s="514">
        <f t="shared" si="22"/>
        <v>0</v>
      </c>
      <c r="O69" s="514">
        <f t="shared" si="23"/>
        <v>0</v>
      </c>
      <c r="P69" s="272"/>
      <c r="R69" s="269"/>
      <c r="S69" s="269"/>
      <c r="T69" s="269"/>
      <c r="U69" s="269"/>
      <c r="V69" s="269"/>
      <c r="W69" s="269"/>
    </row>
    <row r="70" spans="1:23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4">
        <f t="shared" si="17"/>
        <v>0</v>
      </c>
      <c r="H70" s="491">
        <f t="shared" si="18"/>
        <v>0</v>
      </c>
      <c r="I70" s="511">
        <f t="shared" si="20"/>
        <v>0</v>
      </c>
      <c r="J70" s="511"/>
      <c r="K70" s="525"/>
      <c r="L70" s="514">
        <f t="shared" si="21"/>
        <v>0</v>
      </c>
      <c r="M70" s="525"/>
      <c r="N70" s="514">
        <f t="shared" si="22"/>
        <v>0</v>
      </c>
      <c r="O70" s="514">
        <f t="shared" si="23"/>
        <v>0</v>
      </c>
      <c r="P70" s="272"/>
      <c r="R70" s="269"/>
      <c r="S70" s="269"/>
      <c r="T70" s="269"/>
      <c r="U70" s="269"/>
      <c r="V70" s="269"/>
      <c r="W70" s="269"/>
    </row>
    <row r="71" spans="1:23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4">
        <f t="shared" si="17"/>
        <v>0</v>
      </c>
      <c r="H71" s="491">
        <f t="shared" si="18"/>
        <v>0</v>
      </c>
      <c r="I71" s="511">
        <f t="shared" si="20"/>
        <v>0</v>
      </c>
      <c r="J71" s="511"/>
      <c r="K71" s="525"/>
      <c r="L71" s="514">
        <f t="shared" si="21"/>
        <v>0</v>
      </c>
      <c r="M71" s="525"/>
      <c r="N71" s="514">
        <f t="shared" si="22"/>
        <v>0</v>
      </c>
      <c r="O71" s="514">
        <f t="shared" si="23"/>
        <v>0</v>
      </c>
      <c r="P71" s="272"/>
      <c r="R71" s="269"/>
      <c r="S71" s="269"/>
      <c r="T71" s="269"/>
      <c r="U71" s="269"/>
      <c r="V71" s="269"/>
      <c r="W71" s="269"/>
    </row>
    <row r="72" spans="1:23" ht="13.5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28">
        <f t="shared" si="17"/>
        <v>0</v>
      </c>
      <c r="H72" s="528">
        <f t="shared" si="18"/>
        <v>0</v>
      </c>
      <c r="I72" s="531">
        <f t="shared" si="20"/>
        <v>0</v>
      </c>
      <c r="J72" s="511"/>
      <c r="K72" s="532"/>
      <c r="L72" s="533">
        <f t="shared" si="21"/>
        <v>0</v>
      </c>
      <c r="M72" s="532"/>
      <c r="N72" s="533">
        <f t="shared" si="22"/>
        <v>0</v>
      </c>
      <c r="O72" s="533">
        <f t="shared" si="23"/>
        <v>0</v>
      </c>
      <c r="P72" s="272"/>
      <c r="R72" s="269"/>
      <c r="S72" s="269"/>
      <c r="T72" s="269"/>
      <c r="U72" s="269"/>
      <c r="V72" s="269"/>
      <c r="W72" s="269"/>
    </row>
    <row r="73" spans="1:23">
      <c r="C73" s="374" t="s">
        <v>78</v>
      </c>
      <c r="D73" s="375"/>
      <c r="E73" s="375">
        <f>SUM(E17:E72)</f>
        <v>81701.000000000044</v>
      </c>
      <c r="F73" s="375"/>
      <c r="G73" s="375">
        <f>SUM(G17:G72)</f>
        <v>289237.09773386107</v>
      </c>
      <c r="H73" s="375">
        <f>SUM(H17:H72)</f>
        <v>289237.09773386107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74</v>
      </c>
      <c r="Q83" s="269"/>
      <c r="R83" s="269"/>
      <c r="S83" s="269"/>
      <c r="T83" s="269"/>
      <c r="U83" s="269"/>
      <c r="V83" s="269"/>
      <c r="W83" s="269"/>
    </row>
    <row r="84" spans="1:23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7905.1466822533876</v>
      </c>
      <c r="N87" s="546">
        <f>IF(J92&lt;D11,0,VLOOKUP(J92,C17:O72,11))</f>
        <v>7905.1466822533876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8400.9059134474937</v>
      </c>
      <c r="N88" s="550">
        <f>IF(J92&lt;D11,0,VLOOKUP(J92,C99:P154,7))</f>
        <v>8400.9059134474937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495.75923119410618</v>
      </c>
      <c r="N89" s="555">
        <f>+N88-N87</f>
        <v>495.75923119410618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/>
      <c r="F91" s="560"/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>
      <c r="C92" s="486" t="s">
        <v>51</v>
      </c>
      <c r="D92" s="483">
        <v>81701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1992.7073170731708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>
      <c r="C99" s="507">
        <f>IF(D93= "","-",D93)</f>
        <v>2007</v>
      </c>
      <c r="D99" s="508">
        <f>IF(D93=C99,0,D92)</f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24">+I99-H99</f>
        <v>0</v>
      </c>
      <c r="K99" s="514"/>
      <c r="L99" s="512">
        <v>0</v>
      </c>
      <c r="M99" s="513">
        <f t="shared" ref="M99:M130" si="25">IF(L99&lt;&gt;0,+H99-L99,0)</f>
        <v>0</v>
      </c>
      <c r="N99" s="512">
        <v>0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24"/>
        <v>0</v>
      </c>
      <c r="K100" s="514"/>
      <c r="L100" s="518">
        <v>10006</v>
      </c>
      <c r="M100" s="514">
        <f t="shared" si="25"/>
        <v>0</v>
      </c>
      <c r="N100" s="518">
        <v>10006</v>
      </c>
      <c r="O100" s="514">
        <f t="shared" si="26"/>
        <v>0</v>
      </c>
      <c r="P100" s="514">
        <f t="shared" si="27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>
      <c r="B101" s="195" t="str">
        <f t="shared" ref="B101:B154" si="28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24"/>
        <v>0</v>
      </c>
      <c r="K101" s="514"/>
      <c r="L101" s="518">
        <f t="shared" ref="L101:L106" si="29">H101</f>
        <v>8972.4855002204786</v>
      </c>
      <c r="M101" s="519">
        <f t="shared" si="25"/>
        <v>0</v>
      </c>
      <c r="N101" s="518">
        <f t="shared" ref="N101:N106" si="30">I101</f>
        <v>8972.4855002204786</v>
      </c>
      <c r="O101" s="514">
        <f t="shared" si="26"/>
        <v>0</v>
      </c>
      <c r="P101" s="514">
        <f t="shared" si="27"/>
        <v>0</v>
      </c>
      <c r="Q101" s="269"/>
      <c r="R101" s="269"/>
      <c r="S101" s="269"/>
      <c r="T101" s="269"/>
      <c r="U101" s="269"/>
      <c r="V101" s="269"/>
      <c r="W101" s="269"/>
    </row>
    <row r="102" spans="1:23">
      <c r="B102" s="195" t="str">
        <f t="shared" si="28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24"/>
        <v>0</v>
      </c>
      <c r="K102" s="514"/>
      <c r="L102" s="518">
        <f t="shared" si="29"/>
        <v>14837.671154363743</v>
      </c>
      <c r="M102" s="519">
        <f t="shared" si="25"/>
        <v>0</v>
      </c>
      <c r="N102" s="518">
        <f t="shared" si="30"/>
        <v>14837.671154363743</v>
      </c>
      <c r="O102" s="514">
        <f t="shared" si="26"/>
        <v>0</v>
      </c>
      <c r="P102" s="514">
        <f t="shared" si="27"/>
        <v>0</v>
      </c>
      <c r="Q102" s="269"/>
      <c r="R102" s="269"/>
      <c r="S102" s="269"/>
      <c r="T102" s="269"/>
      <c r="U102" s="269"/>
      <c r="V102" s="269"/>
      <c r="W102" s="269"/>
    </row>
    <row r="103" spans="1:23">
      <c r="B103" s="195" t="str">
        <f t="shared" si="28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24"/>
        <v>0</v>
      </c>
      <c r="K103" s="514"/>
      <c r="L103" s="518">
        <f t="shared" si="29"/>
        <v>13349.876325445057</v>
      </c>
      <c r="M103" s="519">
        <f t="shared" si="25"/>
        <v>0</v>
      </c>
      <c r="N103" s="518">
        <f t="shared" si="30"/>
        <v>13349.876325445057</v>
      </c>
      <c r="O103" s="514">
        <f t="shared" si="26"/>
        <v>0</v>
      </c>
      <c r="P103" s="514">
        <f t="shared" si="27"/>
        <v>0</v>
      </c>
      <c r="Q103" s="269"/>
      <c r="R103" s="269"/>
      <c r="S103" s="269"/>
      <c r="T103" s="269"/>
      <c r="U103" s="269"/>
      <c r="V103" s="269"/>
      <c r="W103" s="269"/>
    </row>
    <row r="104" spans="1:23">
      <c r="B104" s="195" t="str">
        <f t="shared" si="28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24"/>
        <v>0</v>
      </c>
      <c r="K104" s="514"/>
      <c r="L104" s="518">
        <f t="shared" si="29"/>
        <v>12818.97009538296</v>
      </c>
      <c r="M104" s="519">
        <f t="shared" si="25"/>
        <v>0</v>
      </c>
      <c r="N104" s="518">
        <f t="shared" si="30"/>
        <v>12818.97009538296</v>
      </c>
      <c r="O104" s="514">
        <f t="shared" si="26"/>
        <v>0</v>
      </c>
      <c r="P104" s="514">
        <f t="shared" si="27"/>
        <v>0</v>
      </c>
      <c r="Q104" s="269"/>
      <c r="R104" s="269"/>
      <c r="S104" s="269"/>
      <c r="T104" s="269"/>
      <c r="U104" s="269"/>
      <c r="V104" s="269"/>
      <c r="W104" s="269"/>
    </row>
    <row r="105" spans="1:23">
      <c r="B105" s="195" t="str">
        <f t="shared" si="28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29"/>
        <v>11679.251522399856</v>
      </c>
      <c r="M105" s="519">
        <f t="shared" ref="M105:M110" si="31">IF(L105&lt;&gt;0,+H105-L105,0)</f>
        <v>0</v>
      </c>
      <c r="N105" s="518">
        <f t="shared" si="30"/>
        <v>11679.251522399856</v>
      </c>
      <c r="O105" s="514">
        <f t="shared" ref="O105:O110" si="32">IF(N105&lt;&gt;0,+I105-N105,0)</f>
        <v>0</v>
      </c>
      <c r="P105" s="514">
        <f t="shared" ref="P105:P110" si="33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>
      <c r="B106" s="195" t="str">
        <f t="shared" si="28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29"/>
        <v>11460.298583288852</v>
      </c>
      <c r="M106" s="519">
        <f t="shared" si="31"/>
        <v>0</v>
      </c>
      <c r="N106" s="518">
        <f t="shared" si="30"/>
        <v>11460.298583288852</v>
      </c>
      <c r="O106" s="514">
        <f t="shared" si="32"/>
        <v>0</v>
      </c>
      <c r="P106" s="514">
        <f t="shared" si="33"/>
        <v>0</v>
      </c>
      <c r="Q106" s="269"/>
      <c r="R106" s="269"/>
      <c r="S106" s="269"/>
      <c r="T106" s="269"/>
      <c r="U106" s="269"/>
      <c r="V106" s="269"/>
      <c r="W106" s="269"/>
    </row>
    <row r="107" spans="1:23">
      <c r="B107" s="195" t="str">
        <f t="shared" si="28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24"/>
        <v>0</v>
      </c>
      <c r="K107" s="514"/>
      <c r="L107" s="518">
        <f t="shared" ref="L107:L112" si="34">H107</f>
        <v>10913.140814685254</v>
      </c>
      <c r="M107" s="519">
        <f t="shared" si="31"/>
        <v>0</v>
      </c>
      <c r="N107" s="518">
        <f t="shared" ref="N107:N112" si="35">I107</f>
        <v>10913.140814685254</v>
      </c>
      <c r="O107" s="514">
        <f t="shared" si="32"/>
        <v>0</v>
      </c>
      <c r="P107" s="514">
        <f t="shared" si="33"/>
        <v>0</v>
      </c>
      <c r="Q107" s="269"/>
      <c r="R107" s="269"/>
      <c r="S107" s="269"/>
      <c r="T107" s="269"/>
      <c r="U107" s="269"/>
      <c r="V107" s="269"/>
      <c r="W107" s="269"/>
    </row>
    <row r="108" spans="1:23">
      <c r="B108" s="195" t="str">
        <f t="shared" si="28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24"/>
        <v>0</v>
      </c>
      <c r="K108" s="514"/>
      <c r="L108" s="518">
        <f t="shared" si="34"/>
        <v>10295.860457941419</v>
      </c>
      <c r="M108" s="519">
        <f t="shared" si="31"/>
        <v>0</v>
      </c>
      <c r="N108" s="518">
        <f t="shared" si="35"/>
        <v>10295.860457941419</v>
      </c>
      <c r="O108" s="514">
        <f t="shared" si="32"/>
        <v>0</v>
      </c>
      <c r="P108" s="514">
        <f t="shared" si="33"/>
        <v>0</v>
      </c>
      <c r="Q108" s="269"/>
      <c r="R108" s="269"/>
      <c r="S108" s="269"/>
      <c r="T108" s="269"/>
      <c r="U108" s="269"/>
      <c r="V108" s="269"/>
      <c r="W108" s="269"/>
    </row>
    <row r="109" spans="1:23">
      <c r="B109" s="195" t="str">
        <f t="shared" si="28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24"/>
        <v>0</v>
      </c>
      <c r="K109" s="514"/>
      <c r="L109" s="518">
        <f t="shared" si="34"/>
        <v>9745.2303003311172</v>
      </c>
      <c r="M109" s="519">
        <f t="shared" si="31"/>
        <v>0</v>
      </c>
      <c r="N109" s="518">
        <f t="shared" si="35"/>
        <v>9745.2303003311172</v>
      </c>
      <c r="O109" s="514">
        <f t="shared" si="32"/>
        <v>0</v>
      </c>
      <c r="P109" s="514">
        <f t="shared" si="33"/>
        <v>0</v>
      </c>
      <c r="Q109" s="269"/>
      <c r="R109" s="269"/>
      <c r="S109" s="269"/>
      <c r="T109" s="269"/>
      <c r="U109" s="269"/>
      <c r="V109" s="269"/>
      <c r="W109" s="269"/>
    </row>
    <row r="110" spans="1:23">
      <c r="B110" s="195" t="str">
        <f t="shared" si="28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24"/>
        <v>0</v>
      </c>
      <c r="K110" s="514"/>
      <c r="L110" s="518">
        <f t="shared" si="34"/>
        <v>8520.9525094527817</v>
      </c>
      <c r="M110" s="519">
        <f t="shared" si="31"/>
        <v>0</v>
      </c>
      <c r="N110" s="518">
        <f t="shared" si="35"/>
        <v>8520.9525094527817</v>
      </c>
      <c r="O110" s="514">
        <f t="shared" si="32"/>
        <v>0</v>
      </c>
      <c r="P110" s="514">
        <f t="shared" si="33"/>
        <v>0</v>
      </c>
      <c r="Q110" s="269"/>
      <c r="R110" s="269"/>
      <c r="S110" s="269"/>
      <c r="T110" s="269"/>
      <c r="U110" s="269"/>
      <c r="V110" s="269"/>
      <c r="W110" s="269"/>
    </row>
    <row r="111" spans="1:23">
      <c r="B111" s="195" t="str">
        <f t="shared" si="28"/>
        <v/>
      </c>
      <c r="C111" s="507">
        <f>IF(D93="","-",+C110+1)</f>
        <v>2019</v>
      </c>
      <c r="D111" s="508">
        <v>61294.462409568994</v>
      </c>
      <c r="E111" s="516">
        <v>1900.0232558139535</v>
      </c>
      <c r="F111" s="515">
        <v>59394.43915375504</v>
      </c>
      <c r="G111" s="515">
        <v>60344.450781662017</v>
      </c>
      <c r="H111" s="516">
        <v>8359.3262482635964</v>
      </c>
      <c r="I111" s="510">
        <v>8359.3262482635964</v>
      </c>
      <c r="J111" s="514">
        <f t="shared" si="24"/>
        <v>0</v>
      </c>
      <c r="K111" s="514"/>
      <c r="L111" s="518">
        <f t="shared" si="34"/>
        <v>8359.3262482635964</v>
      </c>
      <c r="M111" s="519">
        <f t="shared" ref="M111" si="36">IF(L111&lt;&gt;0,+H111-L111,0)</f>
        <v>0</v>
      </c>
      <c r="N111" s="518">
        <f t="shared" si="35"/>
        <v>8359.3262482635964</v>
      </c>
      <c r="O111" s="514">
        <f t="shared" si="26"/>
        <v>0</v>
      </c>
      <c r="P111" s="514">
        <f t="shared" si="27"/>
        <v>0</v>
      </c>
      <c r="Q111" s="269"/>
      <c r="R111" s="269"/>
      <c r="S111" s="269"/>
      <c r="T111" s="269"/>
      <c r="U111" s="269"/>
      <c r="V111" s="269"/>
      <c r="W111" s="269"/>
    </row>
    <row r="112" spans="1:23">
      <c r="B112" s="195" t="str">
        <f t="shared" si="28"/>
        <v/>
      </c>
      <c r="C112" s="507">
        <f>IF(D93="","-",+C111+1)</f>
        <v>2020</v>
      </c>
      <c r="D112" s="508">
        <v>59394.43915375504</v>
      </c>
      <c r="E112" s="516">
        <v>1945.2619047619048</v>
      </c>
      <c r="F112" s="515">
        <v>57449.177248993132</v>
      </c>
      <c r="G112" s="515">
        <v>58421.808201374086</v>
      </c>
      <c r="H112" s="516">
        <v>8229.9197146067363</v>
      </c>
      <c r="I112" s="510">
        <v>8229.9197146067363</v>
      </c>
      <c r="J112" s="514">
        <f t="shared" si="24"/>
        <v>0</v>
      </c>
      <c r="K112" s="514"/>
      <c r="L112" s="518">
        <f t="shared" si="34"/>
        <v>8229.9197146067363</v>
      </c>
      <c r="M112" s="519">
        <f t="shared" ref="M112" si="37">IF(L112&lt;&gt;0,+H112-L112,0)</f>
        <v>0</v>
      </c>
      <c r="N112" s="518">
        <f t="shared" si="35"/>
        <v>8229.9197146067363</v>
      </c>
      <c r="O112" s="514">
        <f t="shared" si="26"/>
        <v>0</v>
      </c>
      <c r="P112" s="514">
        <f t="shared" si="27"/>
        <v>0</v>
      </c>
      <c r="Q112" s="269"/>
      <c r="R112" s="269"/>
      <c r="S112" s="269"/>
      <c r="T112" s="269"/>
      <c r="U112" s="269"/>
      <c r="V112" s="269"/>
      <c r="W112" s="269"/>
    </row>
    <row r="113" spans="2:23">
      <c r="B113" s="195" t="str">
        <f t="shared" si="28"/>
        <v/>
      </c>
      <c r="C113" s="507">
        <f>IF(D93="","-",+C112+1)</f>
        <v>2021</v>
      </c>
      <c r="D113" s="374">
        <f>IF(F112+SUM(E$99:E112)=D$92,F112,D$92-SUM(E$99:E112))</f>
        <v>57449.177248993132</v>
      </c>
      <c r="E113" s="522">
        <f>IF(+J96&lt;F112,J96,D113)</f>
        <v>1992.7073170731708</v>
      </c>
      <c r="F113" s="523">
        <f t="shared" ref="F113:F130" si="38">+D113-E113</f>
        <v>55456.469931919964</v>
      </c>
      <c r="G113" s="523">
        <f t="shared" ref="G113:G130" si="39">+(F113+D113)/2</f>
        <v>56452.823590456552</v>
      </c>
      <c r="H113" s="526">
        <f t="shared" ref="H113:H154" si="40">+J$94*G113+E113</f>
        <v>8400.9059134474937</v>
      </c>
      <c r="I113" s="577">
        <f t="shared" ref="I113:I154" si="41">+J$95*G113+E113</f>
        <v>8400.9059134474937</v>
      </c>
      <c r="J113" s="514">
        <f t="shared" si="24"/>
        <v>0</v>
      </c>
      <c r="K113" s="514"/>
      <c r="L113" s="525"/>
      <c r="M113" s="514">
        <f t="shared" si="25"/>
        <v>0</v>
      </c>
      <c r="N113" s="525"/>
      <c r="O113" s="514">
        <f t="shared" si="26"/>
        <v>0</v>
      </c>
      <c r="P113" s="514">
        <f t="shared" si="27"/>
        <v>0</v>
      </c>
      <c r="Q113" s="269"/>
      <c r="R113" s="269"/>
      <c r="S113" s="269"/>
      <c r="T113" s="269"/>
      <c r="U113" s="269"/>
      <c r="V113" s="269"/>
      <c r="W113" s="269"/>
    </row>
    <row r="114" spans="2:23">
      <c r="B114" s="195" t="str">
        <f t="shared" si="28"/>
        <v/>
      </c>
      <c r="C114" s="507">
        <f>IF(D93="","-",+C113+1)</f>
        <v>2022</v>
      </c>
      <c r="D114" s="374">
        <f>IF(F113+SUM(E$99:E113)=D$92,F113,D$92-SUM(E$99:E113))</f>
        <v>55456.469931919964</v>
      </c>
      <c r="E114" s="522">
        <f>IF(+J96&lt;F113,J96,D114)</f>
        <v>1992.7073170731708</v>
      </c>
      <c r="F114" s="523">
        <f t="shared" si="38"/>
        <v>53463.762614846797</v>
      </c>
      <c r="G114" s="523">
        <f t="shared" si="39"/>
        <v>54460.116273383377</v>
      </c>
      <c r="H114" s="526">
        <f t="shared" si="40"/>
        <v>8174.7052839645094</v>
      </c>
      <c r="I114" s="577">
        <f t="shared" si="41"/>
        <v>8174.7052839645094</v>
      </c>
      <c r="J114" s="514">
        <f t="shared" si="24"/>
        <v>0</v>
      </c>
      <c r="K114" s="514"/>
      <c r="L114" s="525"/>
      <c r="M114" s="514">
        <f t="shared" si="25"/>
        <v>0</v>
      </c>
      <c r="N114" s="525"/>
      <c r="O114" s="514">
        <f t="shared" si="26"/>
        <v>0</v>
      </c>
      <c r="P114" s="514">
        <f t="shared" si="27"/>
        <v>0</v>
      </c>
      <c r="Q114" s="269"/>
      <c r="R114" s="269"/>
      <c r="S114" s="269"/>
      <c r="T114" s="269"/>
      <c r="U114" s="269"/>
      <c r="V114" s="269"/>
      <c r="W114" s="269"/>
    </row>
    <row r="115" spans="2:23">
      <c r="B115" s="195" t="str">
        <f t="shared" si="28"/>
        <v/>
      </c>
      <c r="C115" s="507">
        <f>IF(D93="","-",+C114+1)</f>
        <v>2023</v>
      </c>
      <c r="D115" s="374">
        <f>IF(F114+SUM(E$99:E114)=D$92,F114,D$92-SUM(E$99:E114))</f>
        <v>53463.762614846797</v>
      </c>
      <c r="E115" s="522">
        <f>IF(+J96&lt;F114,J96,D115)</f>
        <v>1992.7073170731708</v>
      </c>
      <c r="F115" s="523">
        <f t="shared" si="38"/>
        <v>51471.05529777363</v>
      </c>
      <c r="G115" s="523">
        <f t="shared" si="39"/>
        <v>52467.408956310217</v>
      </c>
      <c r="H115" s="526">
        <f t="shared" si="40"/>
        <v>7948.5046544815268</v>
      </c>
      <c r="I115" s="577">
        <f t="shared" si="41"/>
        <v>7948.5046544815268</v>
      </c>
      <c r="J115" s="514">
        <f t="shared" si="24"/>
        <v>0</v>
      </c>
      <c r="K115" s="514"/>
      <c r="L115" s="525"/>
      <c r="M115" s="514">
        <f t="shared" si="25"/>
        <v>0</v>
      </c>
      <c r="N115" s="525"/>
      <c r="O115" s="514">
        <f t="shared" si="26"/>
        <v>0</v>
      </c>
      <c r="P115" s="514">
        <f t="shared" si="27"/>
        <v>0</v>
      </c>
      <c r="Q115" s="269"/>
      <c r="R115" s="269"/>
      <c r="S115" s="269"/>
      <c r="T115" s="269"/>
      <c r="U115" s="269"/>
      <c r="V115" s="269"/>
      <c r="W115" s="269"/>
    </row>
    <row r="116" spans="2:23">
      <c r="B116" s="195" t="str">
        <f t="shared" si="28"/>
        <v/>
      </c>
      <c r="C116" s="507">
        <f>IF(D93="","-",+C115+1)</f>
        <v>2024</v>
      </c>
      <c r="D116" s="374">
        <f>IF(F115+SUM(E$99:E115)=D$92,F115,D$92-SUM(E$99:E115))</f>
        <v>51471.05529777363</v>
      </c>
      <c r="E116" s="522">
        <f>IF(+J96&lt;F115,J96,D116)</f>
        <v>1992.7073170731708</v>
      </c>
      <c r="F116" s="523">
        <f t="shared" si="38"/>
        <v>49478.347980700462</v>
      </c>
      <c r="G116" s="523">
        <f t="shared" si="39"/>
        <v>50474.701639237042</v>
      </c>
      <c r="H116" s="526">
        <f t="shared" si="40"/>
        <v>7722.3040249985415</v>
      </c>
      <c r="I116" s="577">
        <f t="shared" si="41"/>
        <v>7722.3040249985415</v>
      </c>
      <c r="J116" s="514">
        <f t="shared" si="24"/>
        <v>0</v>
      </c>
      <c r="K116" s="514"/>
      <c r="L116" s="525"/>
      <c r="M116" s="514">
        <f t="shared" si="25"/>
        <v>0</v>
      </c>
      <c r="N116" s="525"/>
      <c r="O116" s="514">
        <f t="shared" si="26"/>
        <v>0</v>
      </c>
      <c r="P116" s="514">
        <f t="shared" si="27"/>
        <v>0</v>
      </c>
      <c r="Q116" s="269"/>
      <c r="R116" s="269"/>
      <c r="S116" s="269"/>
      <c r="T116" s="269"/>
      <c r="U116" s="269"/>
      <c r="V116" s="269"/>
      <c r="W116" s="269"/>
    </row>
    <row r="117" spans="2:23">
      <c r="B117" s="195" t="str">
        <f t="shared" si="28"/>
        <v/>
      </c>
      <c r="C117" s="507">
        <f>IF(D93="","-",+C116+1)</f>
        <v>2025</v>
      </c>
      <c r="D117" s="374">
        <f>IF(F116+SUM(E$99:E116)=D$92,F116,D$92-SUM(E$99:E116))</f>
        <v>49478.347980700462</v>
      </c>
      <c r="E117" s="522">
        <f>IF(+J96&lt;F116,J96,D117)</f>
        <v>1992.7073170731708</v>
      </c>
      <c r="F117" s="523">
        <f t="shared" si="38"/>
        <v>47485.640663627295</v>
      </c>
      <c r="G117" s="523">
        <f t="shared" si="39"/>
        <v>48481.994322163882</v>
      </c>
      <c r="H117" s="526">
        <f t="shared" si="40"/>
        <v>7496.103395515559</v>
      </c>
      <c r="I117" s="577">
        <f t="shared" si="41"/>
        <v>7496.103395515559</v>
      </c>
      <c r="J117" s="514">
        <f t="shared" si="24"/>
        <v>0</v>
      </c>
      <c r="K117" s="514"/>
      <c r="L117" s="525"/>
      <c r="M117" s="514">
        <f t="shared" si="25"/>
        <v>0</v>
      </c>
      <c r="N117" s="525"/>
      <c r="O117" s="514">
        <f t="shared" si="26"/>
        <v>0</v>
      </c>
      <c r="P117" s="514">
        <f t="shared" si="27"/>
        <v>0</v>
      </c>
      <c r="Q117" s="269"/>
      <c r="R117" s="269"/>
      <c r="S117" s="269"/>
      <c r="T117" s="269"/>
      <c r="U117" s="269"/>
      <c r="V117" s="269"/>
      <c r="W117" s="269"/>
    </row>
    <row r="118" spans="2:23">
      <c r="B118" s="195" t="str">
        <f t="shared" si="28"/>
        <v/>
      </c>
      <c r="C118" s="507">
        <f>IF(D93="","-",+C117+1)</f>
        <v>2026</v>
      </c>
      <c r="D118" s="374">
        <f>IF(F117+SUM(E$99:E117)=D$92,F117,D$92-SUM(E$99:E117))</f>
        <v>47485.640663627295</v>
      </c>
      <c r="E118" s="522">
        <f>IF(+J96&lt;F117,J96,D118)</f>
        <v>1992.7073170731708</v>
      </c>
      <c r="F118" s="523">
        <f t="shared" si="38"/>
        <v>45492.933346554128</v>
      </c>
      <c r="G118" s="523">
        <f t="shared" si="39"/>
        <v>46489.287005090708</v>
      </c>
      <c r="H118" s="526">
        <f t="shared" si="40"/>
        <v>7269.9027660325737</v>
      </c>
      <c r="I118" s="577">
        <f t="shared" si="41"/>
        <v>7269.9027660325737</v>
      </c>
      <c r="J118" s="514">
        <f t="shared" si="24"/>
        <v>0</v>
      </c>
      <c r="K118" s="514"/>
      <c r="L118" s="525"/>
      <c r="M118" s="514">
        <f t="shared" si="25"/>
        <v>0</v>
      </c>
      <c r="N118" s="525"/>
      <c r="O118" s="514">
        <f t="shared" si="26"/>
        <v>0</v>
      </c>
      <c r="P118" s="514">
        <f t="shared" si="27"/>
        <v>0</v>
      </c>
      <c r="Q118" s="269"/>
      <c r="R118" s="269"/>
      <c r="S118" s="269"/>
      <c r="T118" s="269"/>
      <c r="U118" s="269"/>
      <c r="V118" s="269"/>
      <c r="W118" s="269"/>
    </row>
    <row r="119" spans="2:23">
      <c r="B119" s="195" t="str">
        <f t="shared" si="28"/>
        <v/>
      </c>
      <c r="C119" s="507">
        <f>IF(D93="","-",+C118+1)</f>
        <v>2027</v>
      </c>
      <c r="D119" s="374">
        <f>IF(F118+SUM(E$99:E118)=D$92,F118,D$92-SUM(E$99:E118))</f>
        <v>45492.933346554128</v>
      </c>
      <c r="E119" s="522">
        <f>IF(+J96&lt;F118,J96,D119)</f>
        <v>1992.7073170731708</v>
      </c>
      <c r="F119" s="523">
        <f t="shared" si="38"/>
        <v>43500.22602948096</v>
      </c>
      <c r="G119" s="523">
        <f t="shared" si="39"/>
        <v>44496.579688017548</v>
      </c>
      <c r="H119" s="526">
        <f t="shared" si="40"/>
        <v>7043.7021365495912</v>
      </c>
      <c r="I119" s="577">
        <f t="shared" si="41"/>
        <v>7043.7021365495912</v>
      </c>
      <c r="J119" s="514">
        <f t="shared" si="24"/>
        <v>0</v>
      </c>
      <c r="K119" s="514"/>
      <c r="L119" s="525"/>
      <c r="M119" s="514">
        <f t="shared" si="25"/>
        <v>0</v>
      </c>
      <c r="N119" s="525"/>
      <c r="O119" s="514">
        <f t="shared" si="26"/>
        <v>0</v>
      </c>
      <c r="P119" s="514">
        <f t="shared" si="27"/>
        <v>0</v>
      </c>
      <c r="Q119" s="269"/>
      <c r="R119" s="269"/>
      <c r="S119" s="269"/>
      <c r="T119" s="269"/>
      <c r="U119" s="269"/>
      <c r="V119" s="269"/>
      <c r="W119" s="269"/>
    </row>
    <row r="120" spans="2:23">
      <c r="B120" s="195" t="str">
        <f t="shared" si="28"/>
        <v/>
      </c>
      <c r="C120" s="507">
        <f>IF(D93="","-",+C119+1)</f>
        <v>2028</v>
      </c>
      <c r="D120" s="374">
        <f>IF(F119+SUM(E$99:E119)=D$92,F119,D$92-SUM(E$99:E119))</f>
        <v>43500.22602948096</v>
      </c>
      <c r="E120" s="522">
        <f>IF(+J96&lt;F119,J96,D120)</f>
        <v>1992.7073170731708</v>
      </c>
      <c r="F120" s="523">
        <f t="shared" si="38"/>
        <v>41507.518712407793</v>
      </c>
      <c r="G120" s="523">
        <f t="shared" si="39"/>
        <v>42503.872370944373</v>
      </c>
      <c r="H120" s="526">
        <f t="shared" si="40"/>
        <v>6817.5015070666059</v>
      </c>
      <c r="I120" s="577">
        <f t="shared" si="41"/>
        <v>6817.5015070666059</v>
      </c>
      <c r="J120" s="514">
        <f t="shared" si="24"/>
        <v>0</v>
      </c>
      <c r="K120" s="514"/>
      <c r="L120" s="525"/>
      <c r="M120" s="514">
        <f t="shared" si="25"/>
        <v>0</v>
      </c>
      <c r="N120" s="525"/>
      <c r="O120" s="514">
        <f t="shared" si="26"/>
        <v>0</v>
      </c>
      <c r="P120" s="514">
        <f t="shared" si="27"/>
        <v>0</v>
      </c>
      <c r="Q120" s="269"/>
      <c r="R120" s="269"/>
      <c r="S120" s="269"/>
      <c r="T120" s="269"/>
      <c r="U120" s="269"/>
      <c r="V120" s="269"/>
      <c r="W120" s="269"/>
    </row>
    <row r="121" spans="2:23">
      <c r="B121" s="195" t="str">
        <f t="shared" si="28"/>
        <v/>
      </c>
      <c r="C121" s="507">
        <f>IF(D93="","-",+C120+1)</f>
        <v>2029</v>
      </c>
      <c r="D121" s="374">
        <f>IF(F120+SUM(E$99:E120)=D$92,F120,D$92-SUM(E$99:E120))</f>
        <v>41507.518712407793</v>
      </c>
      <c r="E121" s="522">
        <f>IF(+J96&lt;F120,J96,D121)</f>
        <v>1992.7073170731708</v>
      </c>
      <c r="F121" s="523">
        <f t="shared" si="38"/>
        <v>39514.811395334626</v>
      </c>
      <c r="G121" s="523">
        <f t="shared" si="39"/>
        <v>40511.165053871213</v>
      </c>
      <c r="H121" s="526">
        <f t="shared" si="40"/>
        <v>6591.3008775836233</v>
      </c>
      <c r="I121" s="577">
        <f t="shared" si="41"/>
        <v>6591.3008775836233</v>
      </c>
      <c r="J121" s="514">
        <f t="shared" si="24"/>
        <v>0</v>
      </c>
      <c r="K121" s="514"/>
      <c r="L121" s="525"/>
      <c r="M121" s="514">
        <f t="shared" si="25"/>
        <v>0</v>
      </c>
      <c r="N121" s="525"/>
      <c r="O121" s="514">
        <f t="shared" si="26"/>
        <v>0</v>
      </c>
      <c r="P121" s="514">
        <f t="shared" si="27"/>
        <v>0</v>
      </c>
      <c r="Q121" s="269"/>
      <c r="R121" s="269"/>
      <c r="S121" s="269"/>
      <c r="T121" s="269"/>
      <c r="U121" s="269"/>
      <c r="V121" s="269"/>
      <c r="W121" s="269"/>
    </row>
    <row r="122" spans="2:23">
      <c r="B122" s="195" t="str">
        <f t="shared" si="28"/>
        <v/>
      </c>
      <c r="C122" s="507">
        <f>IF(D93="","-",+C121+1)</f>
        <v>2030</v>
      </c>
      <c r="D122" s="374">
        <f>IF(F121+SUM(E$99:E121)=D$92,F121,D$92-SUM(E$99:E121))</f>
        <v>39514.811395334626</v>
      </c>
      <c r="E122" s="522">
        <f>IF(+J96&lt;F121,J96,D122)</f>
        <v>1992.7073170731708</v>
      </c>
      <c r="F122" s="523">
        <f t="shared" si="38"/>
        <v>37522.104078261458</v>
      </c>
      <c r="G122" s="523">
        <f t="shared" si="39"/>
        <v>38518.457736798038</v>
      </c>
      <c r="H122" s="526">
        <f t="shared" si="40"/>
        <v>6365.1002481006381</v>
      </c>
      <c r="I122" s="577">
        <f t="shared" si="41"/>
        <v>6365.1002481006381</v>
      </c>
      <c r="J122" s="514">
        <f t="shared" si="24"/>
        <v>0</v>
      </c>
      <c r="K122" s="514"/>
      <c r="L122" s="525"/>
      <c r="M122" s="514">
        <f t="shared" si="25"/>
        <v>0</v>
      </c>
      <c r="N122" s="525"/>
      <c r="O122" s="514">
        <f t="shared" si="26"/>
        <v>0</v>
      </c>
      <c r="P122" s="514">
        <f t="shared" si="27"/>
        <v>0</v>
      </c>
      <c r="Q122" s="269"/>
      <c r="R122" s="269"/>
      <c r="S122" s="269"/>
      <c r="T122" s="269"/>
      <c r="U122" s="269"/>
      <c r="V122" s="269"/>
      <c r="W122" s="269"/>
    </row>
    <row r="123" spans="2:23">
      <c r="B123" s="195" t="str">
        <f t="shared" si="28"/>
        <v/>
      </c>
      <c r="C123" s="507">
        <f>IF(D93="","-",+C122+1)</f>
        <v>2031</v>
      </c>
      <c r="D123" s="374">
        <f>IF(F122+SUM(E$99:E122)=D$92,F122,D$92-SUM(E$99:E122))</f>
        <v>37522.104078261458</v>
      </c>
      <c r="E123" s="522">
        <f>IF(+J96&lt;F122,J96,D123)</f>
        <v>1992.7073170731708</v>
      </c>
      <c r="F123" s="523">
        <f t="shared" si="38"/>
        <v>35529.396761188291</v>
      </c>
      <c r="G123" s="523">
        <f t="shared" si="39"/>
        <v>36525.750419724878</v>
      </c>
      <c r="H123" s="526">
        <f t="shared" si="40"/>
        <v>6138.8996186176555</v>
      </c>
      <c r="I123" s="577">
        <f t="shared" si="41"/>
        <v>6138.8996186176555</v>
      </c>
      <c r="J123" s="514">
        <f t="shared" si="24"/>
        <v>0</v>
      </c>
      <c r="K123" s="514"/>
      <c r="L123" s="525"/>
      <c r="M123" s="514">
        <f t="shared" si="25"/>
        <v>0</v>
      </c>
      <c r="N123" s="525"/>
      <c r="O123" s="514">
        <f t="shared" si="26"/>
        <v>0</v>
      </c>
      <c r="P123" s="514">
        <f t="shared" si="27"/>
        <v>0</v>
      </c>
      <c r="Q123" s="269"/>
      <c r="R123" s="269"/>
      <c r="S123" s="269"/>
      <c r="T123" s="269"/>
      <c r="U123" s="269"/>
      <c r="V123" s="269"/>
      <c r="W123" s="269"/>
    </row>
    <row r="124" spans="2:23">
      <c r="B124" s="195" t="str">
        <f t="shared" si="28"/>
        <v/>
      </c>
      <c r="C124" s="507">
        <f>IF(D93="","-",+C123+1)</f>
        <v>2032</v>
      </c>
      <c r="D124" s="374">
        <f>IF(F123+SUM(E$99:E123)=D$92,F123,D$92-SUM(E$99:E123))</f>
        <v>35529.396761188291</v>
      </c>
      <c r="E124" s="522">
        <f>IF(+J96&lt;F123,J96,D124)</f>
        <v>1992.7073170731708</v>
      </c>
      <c r="F124" s="523">
        <f t="shared" si="38"/>
        <v>33536.689444115123</v>
      </c>
      <c r="G124" s="523">
        <f t="shared" si="39"/>
        <v>34533.043102651704</v>
      </c>
      <c r="H124" s="526">
        <f t="shared" si="40"/>
        <v>5912.6989891346702</v>
      </c>
      <c r="I124" s="577">
        <f t="shared" si="41"/>
        <v>5912.6989891346702</v>
      </c>
      <c r="J124" s="514">
        <f t="shared" si="24"/>
        <v>0</v>
      </c>
      <c r="K124" s="514"/>
      <c r="L124" s="525"/>
      <c r="M124" s="514">
        <f t="shared" si="25"/>
        <v>0</v>
      </c>
      <c r="N124" s="525"/>
      <c r="O124" s="514">
        <f t="shared" si="26"/>
        <v>0</v>
      </c>
      <c r="P124" s="514">
        <f t="shared" si="27"/>
        <v>0</v>
      </c>
      <c r="Q124" s="269"/>
      <c r="R124" s="269"/>
      <c r="S124" s="269"/>
      <c r="T124" s="269"/>
      <c r="U124" s="269"/>
      <c r="V124" s="269"/>
      <c r="W124" s="269"/>
    </row>
    <row r="125" spans="2:23">
      <c r="B125" s="195" t="str">
        <f t="shared" si="28"/>
        <v/>
      </c>
      <c r="C125" s="507">
        <f>IF(D93="","-",+C124+1)</f>
        <v>2033</v>
      </c>
      <c r="D125" s="374">
        <f>IF(F124+SUM(E$99:E124)=D$92,F124,D$92-SUM(E$99:E124))</f>
        <v>33536.689444115123</v>
      </c>
      <c r="E125" s="522">
        <f>IF(+J96&lt;F124,J96,D125)</f>
        <v>1992.7073170731708</v>
      </c>
      <c r="F125" s="523">
        <f t="shared" si="38"/>
        <v>31543.982127041952</v>
      </c>
      <c r="G125" s="523">
        <f t="shared" si="39"/>
        <v>32540.335785578536</v>
      </c>
      <c r="H125" s="526">
        <f t="shared" si="40"/>
        <v>5686.4983596516868</v>
      </c>
      <c r="I125" s="577">
        <f t="shared" si="41"/>
        <v>5686.4983596516868</v>
      </c>
      <c r="J125" s="514">
        <f t="shared" si="24"/>
        <v>0</v>
      </c>
      <c r="K125" s="514"/>
      <c r="L125" s="525"/>
      <c r="M125" s="514">
        <f t="shared" si="25"/>
        <v>0</v>
      </c>
      <c r="N125" s="525"/>
      <c r="O125" s="514">
        <f t="shared" si="26"/>
        <v>0</v>
      </c>
      <c r="P125" s="514">
        <f t="shared" si="27"/>
        <v>0</v>
      </c>
      <c r="Q125" s="269"/>
      <c r="R125" s="269"/>
      <c r="S125" s="269"/>
      <c r="T125" s="269"/>
      <c r="U125" s="269"/>
      <c r="V125" s="269"/>
      <c r="W125" s="269"/>
    </row>
    <row r="126" spans="2:23">
      <c r="B126" s="195" t="str">
        <f t="shared" si="28"/>
        <v/>
      </c>
      <c r="C126" s="507">
        <f>IF(D93="","-",+C125+1)</f>
        <v>2034</v>
      </c>
      <c r="D126" s="374">
        <f>IF(F125+SUM(E$99:E125)=D$92,F125,D$92-SUM(E$99:E125))</f>
        <v>31543.982127041952</v>
      </c>
      <c r="E126" s="522">
        <f>IF(+J96&lt;F125,J96,D126)</f>
        <v>1992.7073170731708</v>
      </c>
      <c r="F126" s="523">
        <f t="shared" si="38"/>
        <v>29551.274809968781</v>
      </c>
      <c r="G126" s="523">
        <f t="shared" si="39"/>
        <v>30547.628468505369</v>
      </c>
      <c r="H126" s="526">
        <f t="shared" si="40"/>
        <v>5460.2977301687024</v>
      </c>
      <c r="I126" s="577">
        <f t="shared" si="41"/>
        <v>5460.2977301687024</v>
      </c>
      <c r="J126" s="514">
        <f t="shared" si="24"/>
        <v>0</v>
      </c>
      <c r="K126" s="514"/>
      <c r="L126" s="525"/>
      <c r="M126" s="514">
        <f t="shared" si="25"/>
        <v>0</v>
      </c>
      <c r="N126" s="525"/>
      <c r="O126" s="514">
        <f t="shared" si="26"/>
        <v>0</v>
      </c>
      <c r="P126" s="514">
        <f t="shared" si="27"/>
        <v>0</v>
      </c>
      <c r="Q126" s="269"/>
      <c r="R126" s="269"/>
      <c r="S126" s="269"/>
      <c r="T126" s="269"/>
      <c r="U126" s="269"/>
      <c r="V126" s="269"/>
      <c r="W126" s="269"/>
    </row>
    <row r="127" spans="2:23">
      <c r="B127" s="195" t="str">
        <f t="shared" si="28"/>
        <v/>
      </c>
      <c r="C127" s="507">
        <f>IF(D93="","-",+C126+1)</f>
        <v>2035</v>
      </c>
      <c r="D127" s="374">
        <f>IF(F126+SUM(E$99:E126)=D$92,F126,D$92-SUM(E$99:E126))</f>
        <v>29551.274809968781</v>
      </c>
      <c r="E127" s="522">
        <f>IF(+J96&lt;F126,J96,D127)</f>
        <v>1992.7073170731708</v>
      </c>
      <c r="F127" s="523">
        <f t="shared" si="38"/>
        <v>27558.56749289561</v>
      </c>
      <c r="G127" s="523">
        <f t="shared" si="39"/>
        <v>28554.921151432194</v>
      </c>
      <c r="H127" s="526">
        <f t="shared" si="40"/>
        <v>5234.097100685718</v>
      </c>
      <c r="I127" s="577">
        <f t="shared" si="41"/>
        <v>5234.097100685718</v>
      </c>
      <c r="J127" s="514">
        <f t="shared" si="24"/>
        <v>0</v>
      </c>
      <c r="K127" s="514"/>
      <c r="L127" s="525"/>
      <c r="M127" s="514">
        <f t="shared" si="25"/>
        <v>0</v>
      </c>
      <c r="N127" s="525"/>
      <c r="O127" s="514">
        <f t="shared" si="26"/>
        <v>0</v>
      </c>
      <c r="P127" s="514">
        <f t="shared" si="27"/>
        <v>0</v>
      </c>
      <c r="Q127" s="269"/>
      <c r="R127" s="269"/>
      <c r="S127" s="269"/>
      <c r="T127" s="269"/>
      <c r="U127" s="269"/>
      <c r="V127" s="269"/>
      <c r="W127" s="269"/>
    </row>
    <row r="128" spans="2:23">
      <c r="B128" s="195" t="str">
        <f t="shared" si="28"/>
        <v/>
      </c>
      <c r="C128" s="507">
        <f>IF(D93="","-",+C127+1)</f>
        <v>2036</v>
      </c>
      <c r="D128" s="374">
        <f>IF(F127+SUM(E$99:E127)=D$92,F127,D$92-SUM(E$99:E127))</f>
        <v>27558.56749289561</v>
      </c>
      <c r="E128" s="522">
        <f>IF(+J96&lt;F127,J96,D128)</f>
        <v>1992.7073170731708</v>
      </c>
      <c r="F128" s="523">
        <f t="shared" si="38"/>
        <v>25565.860175822439</v>
      </c>
      <c r="G128" s="523">
        <f t="shared" si="39"/>
        <v>26562.213834359027</v>
      </c>
      <c r="H128" s="526">
        <f t="shared" si="40"/>
        <v>5007.8964712027337</v>
      </c>
      <c r="I128" s="577">
        <f t="shared" si="41"/>
        <v>5007.8964712027337</v>
      </c>
      <c r="J128" s="514">
        <f t="shared" si="24"/>
        <v>0</v>
      </c>
      <c r="K128" s="514"/>
      <c r="L128" s="525"/>
      <c r="M128" s="514">
        <f t="shared" si="25"/>
        <v>0</v>
      </c>
      <c r="N128" s="525"/>
      <c r="O128" s="514">
        <f t="shared" si="26"/>
        <v>0</v>
      </c>
      <c r="P128" s="514">
        <f t="shared" si="27"/>
        <v>0</v>
      </c>
      <c r="Q128" s="269"/>
      <c r="R128" s="269"/>
      <c r="S128" s="269"/>
      <c r="T128" s="269"/>
      <c r="U128" s="269"/>
      <c r="V128" s="269"/>
      <c r="W128" s="269"/>
    </row>
    <row r="129" spans="2:23">
      <c r="B129" s="195" t="str">
        <f t="shared" si="28"/>
        <v/>
      </c>
      <c r="C129" s="507">
        <f>IF(D93="","-",+C128+1)</f>
        <v>2037</v>
      </c>
      <c r="D129" s="374">
        <f>IF(F128+SUM(E$99:E128)=D$92,F128,D$92-SUM(E$99:E128))</f>
        <v>25565.860175822439</v>
      </c>
      <c r="E129" s="522">
        <f>IF(+J96&lt;F128,J96,D129)</f>
        <v>1992.7073170731708</v>
      </c>
      <c r="F129" s="523">
        <f t="shared" si="38"/>
        <v>23573.152858749268</v>
      </c>
      <c r="G129" s="523">
        <f t="shared" si="39"/>
        <v>24569.506517285852</v>
      </c>
      <c r="H129" s="526">
        <f t="shared" si="40"/>
        <v>4781.6958417197493</v>
      </c>
      <c r="I129" s="577">
        <f t="shared" si="41"/>
        <v>4781.6958417197493</v>
      </c>
      <c r="J129" s="514">
        <f t="shared" si="24"/>
        <v>0</v>
      </c>
      <c r="K129" s="514"/>
      <c r="L129" s="525"/>
      <c r="M129" s="514">
        <f t="shared" si="25"/>
        <v>0</v>
      </c>
      <c r="N129" s="525"/>
      <c r="O129" s="514">
        <f t="shared" si="26"/>
        <v>0</v>
      </c>
      <c r="P129" s="514">
        <f t="shared" si="27"/>
        <v>0</v>
      </c>
      <c r="Q129" s="269"/>
      <c r="R129" s="269"/>
      <c r="S129" s="269"/>
      <c r="T129" s="269"/>
      <c r="U129" s="269"/>
      <c r="V129" s="269"/>
      <c r="W129" s="269"/>
    </row>
    <row r="130" spans="2:23">
      <c r="B130" s="195" t="str">
        <f t="shared" si="28"/>
        <v/>
      </c>
      <c r="C130" s="507">
        <f>IF(D93="","-",+C129+1)</f>
        <v>2038</v>
      </c>
      <c r="D130" s="374">
        <f>IF(F129+SUM(E$99:E129)=D$92,F129,D$92-SUM(E$99:E129))</f>
        <v>23573.152858749268</v>
      </c>
      <c r="E130" s="522">
        <f>IF(+J96&lt;F129,J96,D130)</f>
        <v>1992.7073170731708</v>
      </c>
      <c r="F130" s="523">
        <f t="shared" si="38"/>
        <v>21580.445541676097</v>
      </c>
      <c r="G130" s="523">
        <f t="shared" si="39"/>
        <v>22576.799200212685</v>
      </c>
      <c r="H130" s="526">
        <f t="shared" si="40"/>
        <v>4555.4952122367658</v>
      </c>
      <c r="I130" s="577">
        <f t="shared" si="41"/>
        <v>4555.4952122367658</v>
      </c>
      <c r="J130" s="514">
        <f t="shared" si="24"/>
        <v>0</v>
      </c>
      <c r="K130" s="514"/>
      <c r="L130" s="525"/>
      <c r="M130" s="514">
        <f t="shared" si="25"/>
        <v>0</v>
      </c>
      <c r="N130" s="525"/>
      <c r="O130" s="514">
        <f t="shared" si="26"/>
        <v>0</v>
      </c>
      <c r="P130" s="514">
        <f t="shared" si="27"/>
        <v>0</v>
      </c>
      <c r="Q130" s="269"/>
      <c r="R130" s="269"/>
      <c r="S130" s="269"/>
      <c r="T130" s="269"/>
      <c r="U130" s="269"/>
      <c r="V130" s="269"/>
      <c r="W130" s="269"/>
    </row>
    <row r="131" spans="2:23">
      <c r="B131" s="195" t="str">
        <f t="shared" si="28"/>
        <v/>
      </c>
      <c r="C131" s="507">
        <f>IF(D93="","-",+C130+1)</f>
        <v>2039</v>
      </c>
      <c r="D131" s="374">
        <f>IF(F130+SUM(E$99:E130)=D$92,F130,D$92-SUM(E$99:E130))</f>
        <v>21580.445541676097</v>
      </c>
      <c r="E131" s="522">
        <f>IF(+J96&lt;F130,J96,D131)</f>
        <v>1992.7073170731708</v>
      </c>
      <c r="F131" s="523">
        <f t="shared" ref="F131:F154" si="42">+D131-E131</f>
        <v>19587.738224602926</v>
      </c>
      <c r="G131" s="523">
        <f t="shared" ref="G131:G154" si="43">+(F131+D131)/2</f>
        <v>20584.09188313951</v>
      </c>
      <c r="H131" s="526">
        <f t="shared" si="40"/>
        <v>4329.2945827537806</v>
      </c>
      <c r="I131" s="577">
        <f t="shared" si="41"/>
        <v>4329.2945827537806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>
      <c r="B132" s="195" t="str">
        <f t="shared" si="28"/>
        <v/>
      </c>
      <c r="C132" s="507">
        <f>IF(D93="","-",+C131+1)</f>
        <v>2040</v>
      </c>
      <c r="D132" s="374">
        <f>IF(F131+SUM(E$99:E131)=D$92,F131,D$92-SUM(E$99:E131))</f>
        <v>19587.738224602926</v>
      </c>
      <c r="E132" s="522">
        <f>IF(+J96&lt;F131,J96,D132)</f>
        <v>1992.7073170731708</v>
      </c>
      <c r="F132" s="523">
        <f t="shared" si="42"/>
        <v>17595.030907529755</v>
      </c>
      <c r="G132" s="523">
        <f t="shared" si="43"/>
        <v>18591.384566066343</v>
      </c>
      <c r="H132" s="526">
        <f t="shared" si="40"/>
        <v>4103.0939532707971</v>
      </c>
      <c r="I132" s="577">
        <f t="shared" si="41"/>
        <v>4103.0939532707971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  <c r="R132" s="269"/>
      <c r="S132" s="269"/>
      <c r="T132" s="269"/>
      <c r="U132" s="269"/>
      <c r="V132" s="269"/>
      <c r="W132" s="269"/>
    </row>
    <row r="133" spans="2:23">
      <c r="B133" s="195" t="str">
        <f t="shared" si="28"/>
        <v/>
      </c>
      <c r="C133" s="507">
        <f>IF(D93="","-",+C132+1)</f>
        <v>2041</v>
      </c>
      <c r="D133" s="374">
        <f>IF(F132+SUM(E$99:E132)=D$92,F132,D$92-SUM(E$99:E132))</f>
        <v>17595.030907529755</v>
      </c>
      <c r="E133" s="522">
        <f>IF(+J96&lt;F132,J96,D133)</f>
        <v>1992.7073170731708</v>
      </c>
      <c r="F133" s="523">
        <f t="shared" si="42"/>
        <v>15602.323590456584</v>
      </c>
      <c r="G133" s="523">
        <f t="shared" si="43"/>
        <v>16598.677248993168</v>
      </c>
      <c r="H133" s="526">
        <f t="shared" si="40"/>
        <v>3876.8933237878118</v>
      </c>
      <c r="I133" s="577">
        <f t="shared" si="41"/>
        <v>3876.8933237878118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  <c r="R133" s="269"/>
      <c r="S133" s="269"/>
      <c r="T133" s="269"/>
      <c r="U133" s="269"/>
      <c r="V133" s="269"/>
      <c r="W133" s="269"/>
    </row>
    <row r="134" spans="2:23">
      <c r="B134" s="195" t="str">
        <f t="shared" si="28"/>
        <v/>
      </c>
      <c r="C134" s="507">
        <f>IF(D93="","-",+C133+1)</f>
        <v>2042</v>
      </c>
      <c r="D134" s="374">
        <f>IF(F133+SUM(E$99:E133)=D$92,F133,D$92-SUM(E$99:E133))</f>
        <v>15602.323590456584</v>
      </c>
      <c r="E134" s="522">
        <f>IF(+J96&lt;F133,J96,D134)</f>
        <v>1992.7073170731708</v>
      </c>
      <c r="F134" s="523">
        <f t="shared" si="42"/>
        <v>13609.616273383413</v>
      </c>
      <c r="G134" s="523">
        <f t="shared" si="43"/>
        <v>14605.969931919999</v>
      </c>
      <c r="H134" s="526">
        <f t="shared" si="40"/>
        <v>3650.6926943048284</v>
      </c>
      <c r="I134" s="577">
        <f t="shared" si="41"/>
        <v>3650.6926943048284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  <c r="R134" s="269"/>
      <c r="S134" s="269"/>
      <c r="T134" s="269"/>
      <c r="U134" s="269"/>
      <c r="V134" s="269"/>
      <c r="W134" s="269"/>
    </row>
    <row r="135" spans="2:23">
      <c r="B135" s="195" t="str">
        <f t="shared" si="28"/>
        <v/>
      </c>
      <c r="C135" s="507">
        <f>IF(D93="","-",+C134+1)</f>
        <v>2043</v>
      </c>
      <c r="D135" s="374">
        <f>IF(F134+SUM(E$99:E134)=D$92,F134,D$92-SUM(E$99:E134))</f>
        <v>13609.616273383413</v>
      </c>
      <c r="E135" s="522">
        <f>IF(+J96&lt;F134,J96,D135)</f>
        <v>1992.7073170731708</v>
      </c>
      <c r="F135" s="523">
        <f t="shared" si="42"/>
        <v>11616.908956310243</v>
      </c>
      <c r="G135" s="523">
        <f t="shared" si="43"/>
        <v>12613.262614846828</v>
      </c>
      <c r="H135" s="526">
        <f t="shared" si="40"/>
        <v>3424.492064821844</v>
      </c>
      <c r="I135" s="577">
        <f t="shared" si="41"/>
        <v>3424.492064821844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  <c r="R135" s="269"/>
      <c r="S135" s="269"/>
      <c r="T135" s="269"/>
      <c r="U135" s="269"/>
      <c r="V135" s="269"/>
      <c r="W135" s="269"/>
    </row>
    <row r="136" spans="2:23">
      <c r="B136" s="195" t="str">
        <f t="shared" si="28"/>
        <v/>
      </c>
      <c r="C136" s="507">
        <f>IF(D93="","-",+C135+1)</f>
        <v>2044</v>
      </c>
      <c r="D136" s="374">
        <f>IF(F135+SUM(E$99:E135)=D$92,F135,D$92-SUM(E$99:E135))</f>
        <v>11616.908956310243</v>
      </c>
      <c r="E136" s="522">
        <f>IF(+J96&lt;F135,J96,D136)</f>
        <v>1992.7073170731708</v>
      </c>
      <c r="F136" s="523">
        <f t="shared" si="42"/>
        <v>9624.2016392370715</v>
      </c>
      <c r="G136" s="523">
        <f t="shared" si="43"/>
        <v>10620.555297773657</v>
      </c>
      <c r="H136" s="526">
        <f t="shared" si="40"/>
        <v>3198.2914353388596</v>
      </c>
      <c r="I136" s="577">
        <f t="shared" si="41"/>
        <v>3198.2914353388596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  <c r="R136" s="269"/>
      <c r="S136" s="269"/>
      <c r="T136" s="269"/>
      <c r="U136" s="269"/>
      <c r="V136" s="269"/>
      <c r="W136" s="269"/>
    </row>
    <row r="137" spans="2:23">
      <c r="B137" s="195" t="str">
        <f t="shared" si="28"/>
        <v/>
      </c>
      <c r="C137" s="507">
        <f>IF(D93="","-",+C136+1)</f>
        <v>2045</v>
      </c>
      <c r="D137" s="374">
        <f>IF(F136+SUM(E$99:E136)=D$92,F136,D$92-SUM(E$99:E136))</f>
        <v>9624.2016392370715</v>
      </c>
      <c r="E137" s="522">
        <f>IF(+J96&lt;F136,J96,D137)</f>
        <v>1992.7073170731708</v>
      </c>
      <c r="F137" s="523">
        <f t="shared" si="42"/>
        <v>7631.4943221639005</v>
      </c>
      <c r="G137" s="523">
        <f t="shared" si="43"/>
        <v>8627.847980700486</v>
      </c>
      <c r="H137" s="526">
        <f t="shared" si="40"/>
        <v>2972.0908058558753</v>
      </c>
      <c r="I137" s="577">
        <f t="shared" si="41"/>
        <v>2972.0908058558753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  <c r="R137" s="269"/>
      <c r="S137" s="269"/>
      <c r="T137" s="269"/>
      <c r="U137" s="269"/>
      <c r="V137" s="269"/>
      <c r="W137" s="269"/>
    </row>
    <row r="138" spans="2:23">
      <c r="B138" s="195" t="str">
        <f t="shared" si="28"/>
        <v/>
      </c>
      <c r="C138" s="507">
        <f>IF(D93="","-",+C137+1)</f>
        <v>2046</v>
      </c>
      <c r="D138" s="374">
        <f>IF(F137+SUM(E$99:E137)=D$92,F137,D$92-SUM(E$99:E137))</f>
        <v>7631.4943221639005</v>
      </c>
      <c r="E138" s="522">
        <f>IF(+J96&lt;F137,J96,D138)</f>
        <v>1992.7073170731708</v>
      </c>
      <c r="F138" s="523">
        <f t="shared" si="42"/>
        <v>5638.7870050907295</v>
      </c>
      <c r="G138" s="523">
        <f t="shared" si="43"/>
        <v>6635.140663627315</v>
      </c>
      <c r="H138" s="526">
        <f t="shared" si="40"/>
        <v>2745.8901763728909</v>
      </c>
      <c r="I138" s="577">
        <f t="shared" si="41"/>
        <v>2745.8901763728909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  <c r="R138" s="269"/>
      <c r="S138" s="269"/>
      <c r="T138" s="269"/>
      <c r="U138" s="269"/>
      <c r="V138" s="269"/>
      <c r="W138" s="269"/>
    </row>
    <row r="139" spans="2:23">
      <c r="B139" s="195" t="str">
        <f t="shared" si="28"/>
        <v/>
      </c>
      <c r="C139" s="507">
        <f>IF(D93="","-",+C138+1)</f>
        <v>2047</v>
      </c>
      <c r="D139" s="374">
        <f>IF(F138+SUM(E$99:E138)=D$92,F138,D$92-SUM(E$99:E138))</f>
        <v>5638.7870050907295</v>
      </c>
      <c r="E139" s="522">
        <f>IF(+J96&lt;F138,J96,D139)</f>
        <v>1992.7073170731708</v>
      </c>
      <c r="F139" s="523">
        <f t="shared" si="42"/>
        <v>3646.0796880175585</v>
      </c>
      <c r="G139" s="523">
        <f t="shared" si="43"/>
        <v>4642.433346554144</v>
      </c>
      <c r="H139" s="526">
        <f t="shared" si="40"/>
        <v>2519.6895468899065</v>
      </c>
      <c r="I139" s="577">
        <f t="shared" si="41"/>
        <v>2519.6895468899065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  <c r="R139" s="269"/>
      <c r="S139" s="269"/>
      <c r="T139" s="269"/>
      <c r="U139" s="269"/>
      <c r="V139" s="269"/>
      <c r="W139" s="269"/>
    </row>
    <row r="140" spans="2:23">
      <c r="B140" s="195" t="str">
        <f t="shared" si="28"/>
        <v/>
      </c>
      <c r="C140" s="507">
        <f>IF(D93="","-",+C139+1)</f>
        <v>2048</v>
      </c>
      <c r="D140" s="374">
        <f>IF(F139+SUM(E$99:E139)=D$92,F139,D$92-SUM(E$99:E139))</f>
        <v>3646.0796880175585</v>
      </c>
      <c r="E140" s="522">
        <f>IF(+J96&lt;F139,J96,D140)</f>
        <v>1992.7073170731708</v>
      </c>
      <c r="F140" s="523">
        <f t="shared" si="42"/>
        <v>1653.3723709443877</v>
      </c>
      <c r="G140" s="523">
        <f t="shared" si="43"/>
        <v>2649.726029480973</v>
      </c>
      <c r="H140" s="526">
        <f t="shared" si="40"/>
        <v>2293.4889174069222</v>
      </c>
      <c r="I140" s="577">
        <f t="shared" si="41"/>
        <v>2293.4889174069222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  <c r="R140" s="269"/>
      <c r="S140" s="269"/>
      <c r="T140" s="269"/>
      <c r="U140" s="269"/>
      <c r="V140" s="269"/>
      <c r="W140" s="269"/>
    </row>
    <row r="141" spans="2:23">
      <c r="B141" s="582" t="str">
        <f t="shared" si="28"/>
        <v/>
      </c>
      <c r="C141" s="507">
        <f>IF(D93="","-",+C140+1)</f>
        <v>2049</v>
      </c>
      <c r="D141" s="374">
        <f>IF(F140+SUM(E$99:E140)=D$92,F140,D$92-SUM(E$99:E140))</f>
        <v>1653.3723709443877</v>
      </c>
      <c r="E141" s="522">
        <f>IF(+J96&lt;F140,J96,D141)</f>
        <v>1653.3723709443877</v>
      </c>
      <c r="F141" s="523">
        <f t="shared" si="42"/>
        <v>0</v>
      </c>
      <c r="G141" s="523">
        <f t="shared" si="43"/>
        <v>826.68618547219387</v>
      </c>
      <c r="H141" s="526">
        <f t="shared" si="40"/>
        <v>1747.2130137405175</v>
      </c>
      <c r="I141" s="577">
        <f t="shared" si="41"/>
        <v>1747.2130137405175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  <c r="R141" s="269"/>
      <c r="S141" s="269"/>
      <c r="T141" s="269"/>
      <c r="U141" s="269"/>
      <c r="V141" s="269"/>
      <c r="W141" s="269"/>
    </row>
    <row r="142" spans="2:23">
      <c r="B142" s="195" t="str">
        <f t="shared" si="28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2"/>
        <v>0</v>
      </c>
      <c r="G142" s="523">
        <f t="shared" si="43"/>
        <v>0</v>
      </c>
      <c r="H142" s="526">
        <f t="shared" si="40"/>
        <v>0</v>
      </c>
      <c r="I142" s="577">
        <f t="shared" si="41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  <c r="R142" s="269"/>
      <c r="S142" s="269"/>
      <c r="T142" s="269"/>
      <c r="U142" s="269"/>
      <c r="V142" s="269"/>
      <c r="W142" s="269"/>
    </row>
    <row r="143" spans="2:23">
      <c r="B143" s="195" t="str">
        <f t="shared" si="28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2"/>
        <v>0</v>
      </c>
      <c r="G143" s="523">
        <f t="shared" si="43"/>
        <v>0</v>
      </c>
      <c r="H143" s="526">
        <f t="shared" si="40"/>
        <v>0</v>
      </c>
      <c r="I143" s="577">
        <f t="shared" si="41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  <c r="R143" s="269"/>
      <c r="S143" s="269"/>
      <c r="T143" s="269"/>
      <c r="U143" s="269"/>
      <c r="V143" s="269"/>
      <c r="W143" s="269"/>
    </row>
    <row r="144" spans="2:23">
      <c r="B144" s="195" t="str">
        <f t="shared" si="28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2"/>
        <v>0</v>
      </c>
      <c r="G144" s="523">
        <f t="shared" si="43"/>
        <v>0</v>
      </c>
      <c r="H144" s="526">
        <f t="shared" si="40"/>
        <v>0</v>
      </c>
      <c r="I144" s="577">
        <f t="shared" si="41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  <c r="R144" s="269"/>
      <c r="S144" s="269"/>
      <c r="T144" s="269"/>
      <c r="U144" s="269"/>
      <c r="V144" s="269"/>
      <c r="W144" s="269"/>
    </row>
    <row r="145" spans="2:23">
      <c r="B145" s="195" t="str">
        <f t="shared" si="28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2"/>
        <v>0</v>
      </c>
      <c r="G145" s="523">
        <f t="shared" si="43"/>
        <v>0</v>
      </c>
      <c r="H145" s="526">
        <f t="shared" si="40"/>
        <v>0</v>
      </c>
      <c r="I145" s="577">
        <f t="shared" si="41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  <c r="R145" s="269"/>
      <c r="S145" s="269"/>
      <c r="T145" s="269"/>
      <c r="U145" s="269"/>
      <c r="V145" s="269"/>
      <c r="W145" s="269"/>
    </row>
    <row r="146" spans="2:23">
      <c r="B146" s="195" t="str">
        <f t="shared" si="28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2"/>
        <v>0</v>
      </c>
      <c r="G146" s="523">
        <f t="shared" si="43"/>
        <v>0</v>
      </c>
      <c r="H146" s="526">
        <f t="shared" si="40"/>
        <v>0</v>
      </c>
      <c r="I146" s="577">
        <f t="shared" si="41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  <c r="R146" s="269"/>
      <c r="S146" s="269"/>
      <c r="T146" s="269"/>
      <c r="U146" s="269"/>
      <c r="V146" s="269"/>
      <c r="W146" s="269"/>
    </row>
    <row r="147" spans="2:23">
      <c r="B147" s="195" t="str">
        <f t="shared" si="28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2"/>
        <v>0</v>
      </c>
      <c r="G147" s="523">
        <f t="shared" si="43"/>
        <v>0</v>
      </c>
      <c r="H147" s="526">
        <f t="shared" si="40"/>
        <v>0</v>
      </c>
      <c r="I147" s="577">
        <f t="shared" si="41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  <c r="R147" s="269"/>
      <c r="S147" s="269"/>
      <c r="T147" s="269"/>
      <c r="U147" s="269"/>
      <c r="V147" s="269"/>
      <c r="W147" s="269"/>
    </row>
    <row r="148" spans="2:23">
      <c r="B148" s="195" t="str">
        <f t="shared" si="28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2"/>
        <v>0</v>
      </c>
      <c r="G148" s="523">
        <f t="shared" si="43"/>
        <v>0</v>
      </c>
      <c r="H148" s="526">
        <f t="shared" si="40"/>
        <v>0</v>
      </c>
      <c r="I148" s="577">
        <f t="shared" si="41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  <c r="R148" s="269"/>
      <c r="S148" s="269"/>
      <c r="T148" s="269"/>
      <c r="U148" s="269"/>
      <c r="V148" s="269"/>
      <c r="W148" s="269"/>
    </row>
    <row r="149" spans="2:23">
      <c r="B149" s="195" t="str">
        <f t="shared" si="28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2"/>
        <v>0</v>
      </c>
      <c r="G149" s="523">
        <f t="shared" si="43"/>
        <v>0</v>
      </c>
      <c r="H149" s="526">
        <f t="shared" si="40"/>
        <v>0</v>
      </c>
      <c r="I149" s="577">
        <f t="shared" si="41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  <c r="R149" s="269"/>
      <c r="S149" s="269"/>
      <c r="T149" s="269"/>
      <c r="U149" s="269"/>
      <c r="V149" s="269"/>
      <c r="W149" s="269"/>
    </row>
    <row r="150" spans="2:23">
      <c r="B150" s="195" t="str">
        <f t="shared" si="28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2"/>
        <v>0</v>
      </c>
      <c r="G150" s="523">
        <f t="shared" si="43"/>
        <v>0</v>
      </c>
      <c r="H150" s="526">
        <f t="shared" si="40"/>
        <v>0</v>
      </c>
      <c r="I150" s="577">
        <f t="shared" si="41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  <c r="R150" s="269"/>
      <c r="S150" s="269"/>
      <c r="T150" s="269"/>
      <c r="U150" s="269"/>
      <c r="V150" s="269"/>
      <c r="W150" s="269"/>
    </row>
    <row r="151" spans="2:23">
      <c r="B151" s="195" t="str">
        <f t="shared" si="28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2"/>
        <v>0</v>
      </c>
      <c r="G151" s="523">
        <f t="shared" si="43"/>
        <v>0</v>
      </c>
      <c r="H151" s="526">
        <f t="shared" si="40"/>
        <v>0</v>
      </c>
      <c r="I151" s="577">
        <f t="shared" si="41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  <c r="R151" s="269"/>
      <c r="S151" s="269"/>
      <c r="T151" s="269"/>
      <c r="U151" s="269"/>
      <c r="V151" s="269"/>
      <c r="W151" s="269"/>
    </row>
    <row r="152" spans="2:23">
      <c r="B152" s="195" t="str">
        <f t="shared" si="28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2"/>
        <v>0</v>
      </c>
      <c r="G152" s="523">
        <f t="shared" si="43"/>
        <v>0</v>
      </c>
      <c r="H152" s="526">
        <f t="shared" si="40"/>
        <v>0</v>
      </c>
      <c r="I152" s="577">
        <f t="shared" si="41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  <c r="R152" s="269"/>
      <c r="S152" s="269"/>
      <c r="T152" s="269"/>
      <c r="U152" s="269"/>
      <c r="V152" s="269"/>
      <c r="W152" s="269"/>
    </row>
    <row r="153" spans="2:23">
      <c r="B153" s="195" t="str">
        <f t="shared" si="28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2"/>
        <v>0</v>
      </c>
      <c r="G153" s="523">
        <f t="shared" si="43"/>
        <v>0</v>
      </c>
      <c r="H153" s="526">
        <f t="shared" si="40"/>
        <v>0</v>
      </c>
      <c r="I153" s="577">
        <f t="shared" si="41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  <c r="R153" s="269"/>
      <c r="S153" s="269"/>
      <c r="T153" s="269"/>
      <c r="U153" s="269"/>
      <c r="V153" s="269"/>
      <c r="W153" s="269"/>
    </row>
    <row r="154" spans="2:23" ht="13.5" thickBot="1">
      <c r="B154" s="195" t="str">
        <f t="shared" si="28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2"/>
        <v>0</v>
      </c>
      <c r="G154" s="528">
        <f t="shared" si="43"/>
        <v>0</v>
      </c>
      <c r="H154" s="530">
        <f t="shared" si="40"/>
        <v>0</v>
      </c>
      <c r="I154" s="579">
        <f t="shared" si="41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  <c r="R154" s="269"/>
      <c r="S154" s="269"/>
      <c r="T154" s="269"/>
      <c r="U154" s="269"/>
      <c r="V154" s="269"/>
      <c r="W154" s="269"/>
    </row>
    <row r="155" spans="2:23">
      <c r="C155" s="374" t="s">
        <v>78</v>
      </c>
      <c r="D155" s="375"/>
      <c r="E155" s="375">
        <f>SUM(E99:E154)</f>
        <v>81700.999999999985</v>
      </c>
      <c r="F155" s="375"/>
      <c r="G155" s="375"/>
      <c r="H155" s="375">
        <f>SUM(H99:H154)</f>
        <v>294985.72387208429</v>
      </c>
      <c r="I155" s="375">
        <f>SUM(I99:I154)</f>
        <v>294985.72387208429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34888.360821440634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34888.360821440634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8860.6904761904771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 t="shared" ref="K26:K31" si="10">G26</f>
        <v>45988.994041670856</v>
      </c>
      <c r="L26" s="519">
        <f t="shared" si="7"/>
        <v>0</v>
      </c>
      <c r="M26" s="518">
        <f t="shared" ref="M26:M31" si="11"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 t="shared" si="10"/>
        <v>43480.748337588419</v>
      </c>
      <c r="L27" s="519">
        <f t="shared" si="7"/>
        <v>0</v>
      </c>
      <c r="M27" s="518">
        <f t="shared" si="11"/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4"/>
        <v/>
      </c>
      <c r="C28" s="507">
        <f>IF(D11="","-",+C27+1)</f>
        <v>2018</v>
      </c>
      <c r="D28" s="608">
        <v>276772.11483402213</v>
      </c>
      <c r="E28" s="609">
        <v>9076.8048780487807</v>
      </c>
      <c r="F28" s="608">
        <v>267695.30995597335</v>
      </c>
      <c r="G28" s="609">
        <v>43676.103252785928</v>
      </c>
      <c r="H28" s="610">
        <v>43676.103252785928</v>
      </c>
      <c r="I28" s="511">
        <f t="shared" si="0"/>
        <v>0</v>
      </c>
      <c r="J28" s="511"/>
      <c r="K28" s="518">
        <f t="shared" si="10"/>
        <v>43676.103252785928</v>
      </c>
      <c r="L28" s="519">
        <f t="shared" si="7"/>
        <v>0</v>
      </c>
      <c r="M28" s="518">
        <f t="shared" si="11"/>
        <v>43676.103252785928</v>
      </c>
      <c r="N28" s="514">
        <f t="shared" si="8"/>
        <v>0</v>
      </c>
      <c r="O28" s="514">
        <f t="shared" si="9"/>
        <v>0</v>
      </c>
      <c r="P28" s="272"/>
    </row>
    <row r="29" spans="2:16">
      <c r="B29" s="195" t="str">
        <f t="shared" si="4"/>
        <v/>
      </c>
      <c r="C29" s="507">
        <f>IF(D11="","-",+C28+1)</f>
        <v>2019</v>
      </c>
      <c r="D29" s="608">
        <v>267695.30995597335</v>
      </c>
      <c r="E29" s="609">
        <v>8654.6279069767443</v>
      </c>
      <c r="F29" s="608">
        <v>259040.68204899662</v>
      </c>
      <c r="G29" s="609">
        <v>34874.405853202261</v>
      </c>
      <c r="H29" s="610">
        <v>34874.405853202261</v>
      </c>
      <c r="I29" s="511">
        <f t="shared" si="0"/>
        <v>0</v>
      </c>
      <c r="J29" s="511"/>
      <c r="K29" s="518">
        <f t="shared" si="10"/>
        <v>34874.405853202261</v>
      </c>
      <c r="L29" s="519">
        <f t="shared" ref="L29" si="12">IF(K29&lt;&gt;0,+G29-K29,0)</f>
        <v>0</v>
      </c>
      <c r="M29" s="518">
        <f t="shared" si="11"/>
        <v>34874.405853202261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4"/>
        <v>IU</v>
      </c>
      <c r="C30" s="507">
        <f>IF(D11="","-",+C29+1)</f>
        <v>2020</v>
      </c>
      <c r="D30" s="608">
        <v>258618.50507792458</v>
      </c>
      <c r="E30" s="609">
        <v>9076.8048780487807</v>
      </c>
      <c r="F30" s="608">
        <v>249541.70019987581</v>
      </c>
      <c r="G30" s="609">
        <v>41368.886578539459</v>
      </c>
      <c r="H30" s="610">
        <v>41368.886578539459</v>
      </c>
      <c r="I30" s="511">
        <f t="shared" si="0"/>
        <v>0</v>
      </c>
      <c r="J30" s="511"/>
      <c r="K30" s="518">
        <f t="shared" si="10"/>
        <v>41368.886578539459</v>
      </c>
      <c r="L30" s="519">
        <f t="shared" ref="L30" si="13">IF(K30&lt;&gt;0,+G30-K30,0)</f>
        <v>0</v>
      </c>
      <c r="M30" s="518">
        <f t="shared" si="11"/>
        <v>41368.886578539459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4"/>
        <v>IU</v>
      </c>
      <c r="C31" s="507">
        <f>IF(D11="","-",+C30+1)</f>
        <v>2021</v>
      </c>
      <c r="D31" s="608">
        <v>249963.87717094779</v>
      </c>
      <c r="E31" s="609">
        <v>8860.6904761904771</v>
      </c>
      <c r="F31" s="608">
        <v>241103.18669475731</v>
      </c>
      <c r="G31" s="609">
        <v>34888.360821440634</v>
      </c>
      <c r="H31" s="610">
        <v>34888.360821440634</v>
      </c>
      <c r="I31" s="511">
        <f t="shared" si="0"/>
        <v>0</v>
      </c>
      <c r="J31" s="511"/>
      <c r="K31" s="518">
        <f t="shared" si="10"/>
        <v>34888.360821440634</v>
      </c>
      <c r="L31" s="519">
        <f t="shared" ref="L31" si="14">IF(K31&lt;&gt;0,+G31-K31,0)</f>
        <v>0</v>
      </c>
      <c r="M31" s="518">
        <f t="shared" si="11"/>
        <v>34888.360821440634</v>
      </c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4"/>
        <v/>
      </c>
      <c r="C32" s="507">
        <f>IF(D11="","-",+C31+1)</f>
        <v>2022</v>
      </c>
      <c r="D32" s="523">
        <f>IF(F31+SUM(E$17:E31)=D$10,F31,D$10-SUM(E$17:E31))</f>
        <v>241103.18669475731</v>
      </c>
      <c r="E32" s="522">
        <f>IF(+I14&lt;F31,I14,D32)</f>
        <v>8860.6904761904771</v>
      </c>
      <c r="F32" s="523">
        <f t="shared" ref="F32:F48" si="15">+D32-E32</f>
        <v>232242.49621856684</v>
      </c>
      <c r="G32" s="524">
        <f t="shared" ref="G32:G72" si="16">+I$12*((D32+F32)/2)+E32</f>
        <v>34141.60384473153</v>
      </c>
      <c r="H32" s="491">
        <f t="shared" ref="H32:H72" si="17">+I$13*((D32+F32)/2)+E32</f>
        <v>34141.60384473153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4"/>
        <v/>
      </c>
      <c r="C33" s="507">
        <f>IF(D11="","-",+C32+1)</f>
        <v>2023</v>
      </c>
      <c r="D33" s="523">
        <f>IF(F32+SUM(E$17:E32)=D$10,F32,D$10-SUM(E$17:E32))</f>
        <v>232242.49621856684</v>
      </c>
      <c r="E33" s="522">
        <f>IF(+I14&lt;F32,I14,D33)</f>
        <v>8860.6904761904771</v>
      </c>
      <c r="F33" s="523">
        <f t="shared" si="15"/>
        <v>223381.80574237637</v>
      </c>
      <c r="G33" s="524">
        <f t="shared" si="16"/>
        <v>33195.122841945893</v>
      </c>
      <c r="H33" s="491">
        <f t="shared" si="17"/>
        <v>33195.122841945893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223381.80574237637</v>
      </c>
      <c r="E34" s="522">
        <f>IF(+I14&lt;F33,I14,D34)</f>
        <v>8860.6904761904771</v>
      </c>
      <c r="F34" s="523">
        <f t="shared" si="15"/>
        <v>214521.11526618589</v>
      </c>
      <c r="G34" s="524">
        <f t="shared" si="16"/>
        <v>32248.641839160253</v>
      </c>
      <c r="H34" s="491">
        <f t="shared" si="17"/>
        <v>32248.641839160253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214521.11526618589</v>
      </c>
      <c r="E35" s="522">
        <f>IF(+I14&lt;F34,I14,D35)</f>
        <v>8860.6904761904771</v>
      </c>
      <c r="F35" s="523">
        <f t="shared" si="15"/>
        <v>205660.42478999542</v>
      </c>
      <c r="G35" s="524">
        <f t="shared" si="16"/>
        <v>31302.160836374613</v>
      </c>
      <c r="H35" s="491">
        <f t="shared" si="17"/>
        <v>31302.160836374613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205660.42478999542</v>
      </c>
      <c r="E36" s="522">
        <f>IF(+I14&lt;F35,I14,D36)</f>
        <v>8860.6904761904771</v>
      </c>
      <c r="F36" s="523">
        <f t="shared" si="15"/>
        <v>196799.73431380495</v>
      </c>
      <c r="G36" s="524">
        <f t="shared" si="16"/>
        <v>30355.679833588973</v>
      </c>
      <c r="H36" s="491">
        <f t="shared" si="17"/>
        <v>30355.679833588973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196799.73431380495</v>
      </c>
      <c r="E37" s="522">
        <f>IF(+I14&lt;F36,I14,D37)</f>
        <v>8860.6904761904771</v>
      </c>
      <c r="F37" s="523">
        <f t="shared" si="15"/>
        <v>187939.04383761447</v>
      </c>
      <c r="G37" s="524">
        <f t="shared" si="16"/>
        <v>29409.198830803332</v>
      </c>
      <c r="H37" s="491">
        <f t="shared" si="17"/>
        <v>29409.198830803332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187939.04383761447</v>
      </c>
      <c r="E38" s="522">
        <f>IF(+I14&lt;F37,I14,D38)</f>
        <v>8860.6904761904771</v>
      </c>
      <c r="F38" s="523">
        <f t="shared" si="15"/>
        <v>179078.353361424</v>
      </c>
      <c r="G38" s="524">
        <f t="shared" si="16"/>
        <v>28462.717828017696</v>
      </c>
      <c r="H38" s="491">
        <f t="shared" si="17"/>
        <v>28462.717828017696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179078.353361424</v>
      </c>
      <c r="E39" s="522">
        <f>IF(+I14&lt;F38,I14,D39)</f>
        <v>8860.6904761904771</v>
      </c>
      <c r="F39" s="523">
        <f t="shared" si="15"/>
        <v>170217.66288523353</v>
      </c>
      <c r="G39" s="524">
        <f t="shared" si="16"/>
        <v>27516.236825232056</v>
      </c>
      <c r="H39" s="491">
        <f t="shared" si="17"/>
        <v>27516.236825232056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170217.66288523353</v>
      </c>
      <c r="E40" s="522">
        <f>IF(+I14&lt;F39,I14,D40)</f>
        <v>8860.6904761904771</v>
      </c>
      <c r="F40" s="523">
        <f t="shared" si="15"/>
        <v>161356.97240904305</v>
      </c>
      <c r="G40" s="524">
        <f t="shared" si="16"/>
        <v>26569.755822446416</v>
      </c>
      <c r="H40" s="491">
        <f t="shared" si="17"/>
        <v>26569.755822446416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161356.97240904305</v>
      </c>
      <c r="E41" s="522">
        <f>IF(+I14&lt;F40,I14,D41)</f>
        <v>8860.6904761904771</v>
      </c>
      <c r="F41" s="523">
        <f t="shared" si="15"/>
        <v>152496.28193285258</v>
      </c>
      <c r="G41" s="524">
        <f t="shared" si="16"/>
        <v>25623.274819660775</v>
      </c>
      <c r="H41" s="491">
        <f t="shared" si="17"/>
        <v>25623.274819660775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152496.28193285258</v>
      </c>
      <c r="E42" s="522">
        <f>IF(+I14&lt;F41,I14,D42)</f>
        <v>8860.6904761904771</v>
      </c>
      <c r="F42" s="523">
        <f t="shared" si="15"/>
        <v>143635.59145666211</v>
      </c>
      <c r="G42" s="524">
        <f t="shared" si="16"/>
        <v>24676.793816875135</v>
      </c>
      <c r="H42" s="491">
        <f t="shared" si="17"/>
        <v>24676.793816875135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143635.59145666211</v>
      </c>
      <c r="E43" s="522">
        <f>IF(+I14&lt;F42,I14,D43)</f>
        <v>8860.6904761904771</v>
      </c>
      <c r="F43" s="523">
        <f t="shared" si="15"/>
        <v>134774.90098047163</v>
      </c>
      <c r="G43" s="524">
        <f t="shared" si="16"/>
        <v>23730.312814089499</v>
      </c>
      <c r="H43" s="491">
        <f t="shared" si="17"/>
        <v>23730.312814089499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134774.90098047163</v>
      </c>
      <c r="E44" s="522">
        <f>IF(+I14&lt;F43,I14,D44)</f>
        <v>8860.6904761904771</v>
      </c>
      <c r="F44" s="523">
        <f t="shared" si="15"/>
        <v>125914.21050428116</v>
      </c>
      <c r="G44" s="524">
        <f t="shared" si="16"/>
        <v>22783.831811303859</v>
      </c>
      <c r="H44" s="491">
        <f t="shared" si="17"/>
        <v>22783.831811303859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125914.21050428116</v>
      </c>
      <c r="E45" s="522">
        <f>IF(+I14&lt;F44,I14,D45)</f>
        <v>8860.6904761904771</v>
      </c>
      <c r="F45" s="523">
        <f t="shared" si="15"/>
        <v>117053.52002809069</v>
      </c>
      <c r="G45" s="524">
        <f t="shared" si="16"/>
        <v>21837.350808518218</v>
      </c>
      <c r="H45" s="491">
        <f t="shared" si="17"/>
        <v>21837.350808518218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117053.52002809069</v>
      </c>
      <c r="E46" s="522">
        <f>IF(+I14&lt;F45,I14,D46)</f>
        <v>8860.6904761904771</v>
      </c>
      <c r="F46" s="523">
        <f t="shared" si="15"/>
        <v>108192.82955190021</v>
      </c>
      <c r="G46" s="524">
        <f t="shared" si="16"/>
        <v>20890.869805732582</v>
      </c>
      <c r="H46" s="491">
        <f t="shared" si="17"/>
        <v>20890.869805732582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108192.82955190021</v>
      </c>
      <c r="E47" s="522">
        <f>IF(+I14&lt;F46,I14,D47)</f>
        <v>8860.6904761904771</v>
      </c>
      <c r="F47" s="523">
        <f t="shared" si="15"/>
        <v>99332.13907570974</v>
      </c>
      <c r="G47" s="524">
        <f t="shared" si="16"/>
        <v>19944.388802946942</v>
      </c>
      <c r="H47" s="491">
        <f t="shared" si="17"/>
        <v>19944.388802946942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99332.13907570974</v>
      </c>
      <c r="E48" s="522">
        <f>IF(+I14&lt;F47,I14,D48)</f>
        <v>8860.6904761904771</v>
      </c>
      <c r="F48" s="523">
        <f t="shared" si="15"/>
        <v>90471.448599519266</v>
      </c>
      <c r="G48" s="524">
        <f t="shared" si="16"/>
        <v>18997.907800161302</v>
      </c>
      <c r="H48" s="491">
        <f t="shared" si="17"/>
        <v>18997.907800161302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90471.448599519266</v>
      </c>
      <c r="E49" s="522">
        <f>IF(+I14&lt;F48,I14,D49)</f>
        <v>8860.6904761904771</v>
      </c>
      <c r="F49" s="523">
        <f t="shared" ref="F49:F72" si="18">+D49-E49</f>
        <v>81610.758123328793</v>
      </c>
      <c r="G49" s="524">
        <f t="shared" si="16"/>
        <v>18051.426797375665</v>
      </c>
      <c r="H49" s="491">
        <f t="shared" si="17"/>
        <v>18051.426797375665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81610.758123328793</v>
      </c>
      <c r="E50" s="522">
        <f>IF(+I14&lt;F49,I14,D50)</f>
        <v>8860.6904761904771</v>
      </c>
      <c r="F50" s="523">
        <f t="shared" si="18"/>
        <v>72750.067647138319</v>
      </c>
      <c r="G50" s="524">
        <f t="shared" si="16"/>
        <v>17104.945794590025</v>
      </c>
      <c r="H50" s="491">
        <f t="shared" si="17"/>
        <v>17104.945794590025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72750.067647138319</v>
      </c>
      <c r="E51" s="522">
        <f>IF(+I14&lt;F50,I14,D51)</f>
        <v>8860.6904761904771</v>
      </c>
      <c r="F51" s="523">
        <f t="shared" si="18"/>
        <v>63889.377170947846</v>
      </c>
      <c r="G51" s="524">
        <f t="shared" si="16"/>
        <v>16158.464791804385</v>
      </c>
      <c r="H51" s="491">
        <f t="shared" si="17"/>
        <v>16158.464791804385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63889.377170947846</v>
      </c>
      <c r="E52" s="522">
        <f>IF(+I14&lt;F51,I14,D52)</f>
        <v>8860.6904761904771</v>
      </c>
      <c r="F52" s="523">
        <f t="shared" si="18"/>
        <v>55028.686694757373</v>
      </c>
      <c r="G52" s="524">
        <f t="shared" si="16"/>
        <v>15211.983789018745</v>
      </c>
      <c r="H52" s="491">
        <f t="shared" si="17"/>
        <v>15211.983789018745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55028.686694757373</v>
      </c>
      <c r="E53" s="522">
        <f>IF(+I14&lt;F52,I14,D53)</f>
        <v>8860.6904761904771</v>
      </c>
      <c r="F53" s="523">
        <f t="shared" si="18"/>
        <v>46167.996218566899</v>
      </c>
      <c r="G53" s="524">
        <f t="shared" si="16"/>
        <v>14265.502786233106</v>
      </c>
      <c r="H53" s="491">
        <f t="shared" si="17"/>
        <v>14265.502786233106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46167.996218566899</v>
      </c>
      <c r="E54" s="522">
        <f>IF(+I14&lt;F53,I14,D54)</f>
        <v>8860.6904761904771</v>
      </c>
      <c r="F54" s="523">
        <f t="shared" si="18"/>
        <v>37307.305742376426</v>
      </c>
      <c r="G54" s="524">
        <f t="shared" si="16"/>
        <v>13319.021783447468</v>
      </c>
      <c r="H54" s="491">
        <f t="shared" si="17"/>
        <v>13319.021783447468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37307.305742376426</v>
      </c>
      <c r="E55" s="522">
        <f>IF(+I14&lt;F54,I14,D55)</f>
        <v>8860.6904761904771</v>
      </c>
      <c r="F55" s="523">
        <f t="shared" si="18"/>
        <v>28446.615266185949</v>
      </c>
      <c r="G55" s="524">
        <f t="shared" si="16"/>
        <v>12372.540780661828</v>
      </c>
      <c r="H55" s="491">
        <f t="shared" si="17"/>
        <v>12372.540780661828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28446.615266185949</v>
      </c>
      <c r="E56" s="522">
        <f>IF(+I14&lt;F55,I14,D56)</f>
        <v>8860.6904761904771</v>
      </c>
      <c r="F56" s="523">
        <f t="shared" si="18"/>
        <v>19585.924789995472</v>
      </c>
      <c r="G56" s="524">
        <f t="shared" si="16"/>
        <v>11426.059777876188</v>
      </c>
      <c r="H56" s="491">
        <f t="shared" si="17"/>
        <v>11426.059777876188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19585.924789995472</v>
      </c>
      <c r="E57" s="522">
        <f>IF(+I14&lt;F56,I14,D57)</f>
        <v>8860.6904761904771</v>
      </c>
      <c r="F57" s="523">
        <f t="shared" si="18"/>
        <v>10725.234313804995</v>
      </c>
      <c r="G57" s="524">
        <f t="shared" si="16"/>
        <v>10479.578775090549</v>
      </c>
      <c r="H57" s="491">
        <f t="shared" si="17"/>
        <v>10479.578775090549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10725.234313804995</v>
      </c>
      <c r="E58" s="522">
        <f>IF(+I14&lt;F57,I14,D58)</f>
        <v>8860.6904761904771</v>
      </c>
      <c r="F58" s="523">
        <f t="shared" si="18"/>
        <v>1864.5438376145175</v>
      </c>
      <c r="G58" s="524">
        <f t="shared" si="16"/>
        <v>9533.0977723049091</v>
      </c>
      <c r="H58" s="491">
        <f t="shared" si="17"/>
        <v>9533.0977723049091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1864.5438376145175</v>
      </c>
      <c r="E59" s="522">
        <f>IF(+I14&lt;F58,I14,D59)</f>
        <v>1864.5438376145175</v>
      </c>
      <c r="F59" s="523">
        <f t="shared" si="18"/>
        <v>0</v>
      </c>
      <c r="G59" s="524">
        <f t="shared" si="16"/>
        <v>1964.1272349753237</v>
      </c>
      <c r="H59" s="491">
        <f t="shared" si="17"/>
        <v>1964.1272349753237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372149</v>
      </c>
      <c r="F73" s="375"/>
      <c r="G73" s="375">
        <f>SUM(G17:G72)</f>
        <v>1283807.9595396584</v>
      </c>
      <c r="H73" s="375">
        <f>SUM(H17:H72)</f>
        <v>1283807.9595396584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34888.360821440634</v>
      </c>
      <c r="N87" s="546">
        <f>IF(J92&lt;D11,0,VLOOKUP(J92,C17:O72,11))</f>
        <v>34888.360821440634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36750.054256736621</v>
      </c>
      <c r="N88" s="550">
        <f>IF(J92&lt;D11,0,VLOOKUP(J92,C99:P154,7))</f>
        <v>36750.054256736621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1861.693435295987</v>
      </c>
      <c r="N89" s="555">
        <f>+N88-N87</f>
        <v>1861.693435295987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9076.8048780487807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23">+I99-H99</f>
        <v>0</v>
      </c>
      <c r="K99" s="514"/>
      <c r="L99" s="512">
        <v>0</v>
      </c>
      <c r="M99" s="597">
        <f t="shared" ref="M99:M130" si="24">IF(L99&lt;&gt;0,+H99-L99,0)</f>
        <v>0</v>
      </c>
      <c r="N99" s="512">
        <v>0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23"/>
        <v>0</v>
      </c>
      <c r="K100" s="514"/>
      <c r="L100" s="518">
        <v>45246</v>
      </c>
      <c r="M100" s="514">
        <f t="shared" si="24"/>
        <v>0</v>
      </c>
      <c r="N100" s="518">
        <v>45246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7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23"/>
        <v>0</v>
      </c>
      <c r="K101" s="514"/>
      <c r="L101" s="518">
        <f t="shared" ref="L101:L106" si="28">H101</f>
        <v>60522.976408209717</v>
      </c>
      <c r="M101" s="519">
        <f t="shared" si="24"/>
        <v>0</v>
      </c>
      <c r="N101" s="518">
        <f t="shared" ref="N101:N106" si="29">I101</f>
        <v>60522.976408209717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7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23"/>
        <v>0</v>
      </c>
      <c r="K102" s="514"/>
      <c r="L102" s="518">
        <f t="shared" si="28"/>
        <v>65380.767354671472</v>
      </c>
      <c r="M102" s="519">
        <f t="shared" si="24"/>
        <v>0</v>
      </c>
      <c r="N102" s="518">
        <f t="shared" si="29"/>
        <v>65380.767354671472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7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23"/>
        <v>0</v>
      </c>
      <c r="K103" s="514"/>
      <c r="L103" s="518">
        <f t="shared" si="28"/>
        <v>58800.269953257346</v>
      </c>
      <c r="M103" s="519">
        <f t="shared" si="24"/>
        <v>0</v>
      </c>
      <c r="N103" s="518">
        <f t="shared" si="29"/>
        <v>58800.269953257346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7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23"/>
        <v>0</v>
      </c>
      <c r="K104" s="514"/>
      <c r="L104" s="518">
        <f t="shared" si="28"/>
        <v>56425.074067115129</v>
      </c>
      <c r="M104" s="519">
        <f t="shared" si="24"/>
        <v>0</v>
      </c>
      <c r="N104" s="518">
        <f t="shared" si="29"/>
        <v>56425.074067115129</v>
      </c>
      <c r="O104" s="514">
        <f t="shared" si="25"/>
        <v>0</v>
      </c>
      <c r="P104" s="514">
        <f t="shared" si="26"/>
        <v>0</v>
      </c>
      <c r="Q104" s="269"/>
    </row>
    <row r="105" spans="1:17">
      <c r="B105" s="195" t="str">
        <f t="shared" si="27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28"/>
        <v>51392.082385725094</v>
      </c>
      <c r="M105" s="519">
        <f t="shared" ref="M105:M110" si="30">IF(L105&lt;&gt;0,+H105-L105,0)</f>
        <v>0</v>
      </c>
      <c r="N105" s="518">
        <f t="shared" si="29"/>
        <v>51392.082385725094</v>
      </c>
      <c r="O105" s="514">
        <f t="shared" ref="O105:O110" si="31">IF(N105&lt;&gt;0,+I105-N105,0)</f>
        <v>0</v>
      </c>
      <c r="P105" s="514">
        <f t="shared" ref="P105:P110" si="32">+O105-M105</f>
        <v>0</v>
      </c>
      <c r="Q105" s="269"/>
    </row>
    <row r="106" spans="1:17">
      <c r="B106" s="195" t="str">
        <f t="shared" si="27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28"/>
        <v>50386.311054794773</v>
      </c>
      <c r="M106" s="519">
        <f t="shared" si="30"/>
        <v>0</v>
      </c>
      <c r="N106" s="518">
        <f t="shared" si="29"/>
        <v>50386.311054794773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7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23"/>
        <v>0</v>
      </c>
      <c r="K107" s="514"/>
      <c r="L107" s="518">
        <f t="shared" ref="L107:L112" si="33">H107</f>
        <v>47949.4923700488</v>
      </c>
      <c r="M107" s="519">
        <f t="shared" si="30"/>
        <v>0</v>
      </c>
      <c r="N107" s="518">
        <f t="shared" ref="N107:N112" si="34">I107</f>
        <v>47949.4923700488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7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23"/>
        <v>0</v>
      </c>
      <c r="K108" s="514"/>
      <c r="L108" s="518">
        <f t="shared" si="33"/>
        <v>45202.137408056922</v>
      </c>
      <c r="M108" s="519">
        <f t="shared" si="30"/>
        <v>0</v>
      </c>
      <c r="N108" s="518">
        <f t="shared" si="34"/>
        <v>45202.137408056922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7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23"/>
        <v>0</v>
      </c>
      <c r="K109" s="514"/>
      <c r="L109" s="518">
        <f t="shared" si="33"/>
        <v>42767.185465657531</v>
      </c>
      <c r="M109" s="519">
        <f t="shared" si="30"/>
        <v>0</v>
      </c>
      <c r="N109" s="518">
        <f t="shared" si="34"/>
        <v>42767.185465657531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7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23"/>
        <v>0</v>
      </c>
      <c r="K110" s="514"/>
      <c r="L110" s="518">
        <f t="shared" si="33"/>
        <v>37402.514159677034</v>
      </c>
      <c r="M110" s="519">
        <f t="shared" si="30"/>
        <v>0</v>
      </c>
      <c r="N110" s="518">
        <f t="shared" si="34"/>
        <v>37402.514159677034</v>
      </c>
      <c r="O110" s="514">
        <f t="shared" si="31"/>
        <v>0</v>
      </c>
      <c r="P110" s="514">
        <f t="shared" si="32"/>
        <v>0</v>
      </c>
      <c r="Q110" s="269"/>
    </row>
    <row r="111" spans="1:17">
      <c r="B111" s="195" t="str">
        <f t="shared" si="27"/>
        <v/>
      </c>
      <c r="C111" s="507">
        <f>IF(D93="","-",+C110+1)</f>
        <v>2019</v>
      </c>
      <c r="D111" s="508">
        <v>265840.3391447991</v>
      </c>
      <c r="E111" s="516">
        <v>8654.6279069767443</v>
      </c>
      <c r="F111" s="515">
        <v>257185.71123782237</v>
      </c>
      <c r="G111" s="515">
        <v>261513.02519131073</v>
      </c>
      <c r="H111" s="516">
        <v>36647.12505132259</v>
      </c>
      <c r="I111" s="510">
        <v>36647.12505132259</v>
      </c>
      <c r="J111" s="514">
        <f t="shared" si="23"/>
        <v>0</v>
      </c>
      <c r="K111" s="514"/>
      <c r="L111" s="518">
        <f t="shared" si="33"/>
        <v>36647.12505132259</v>
      </c>
      <c r="M111" s="519">
        <f t="shared" ref="M111" si="35">IF(L111&lt;&gt;0,+H111-L111,0)</f>
        <v>0</v>
      </c>
      <c r="N111" s="518">
        <f t="shared" si="34"/>
        <v>36647.12505132259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7"/>
        <v/>
      </c>
      <c r="C112" s="507">
        <f>IF(D93="","-",+C111+1)</f>
        <v>2020</v>
      </c>
      <c r="D112" s="508">
        <v>257185.71123782237</v>
      </c>
      <c r="E112" s="516">
        <v>8860.6904761904771</v>
      </c>
      <c r="F112" s="515">
        <v>248325.02076163189</v>
      </c>
      <c r="G112" s="515">
        <v>252755.36599972713</v>
      </c>
      <c r="H112" s="516">
        <v>36050.553881907734</v>
      </c>
      <c r="I112" s="510">
        <v>36050.553881907734</v>
      </c>
      <c r="J112" s="514">
        <f t="shared" si="23"/>
        <v>0</v>
      </c>
      <c r="K112" s="514"/>
      <c r="L112" s="518">
        <f t="shared" si="33"/>
        <v>36050.553881907734</v>
      </c>
      <c r="M112" s="519">
        <f t="shared" ref="M112" si="36">IF(L112&lt;&gt;0,+H112-L112,0)</f>
        <v>0</v>
      </c>
      <c r="N112" s="518">
        <f t="shared" si="34"/>
        <v>36050.553881907734</v>
      </c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7"/>
        <v/>
      </c>
      <c r="C113" s="507">
        <f>IF(D93="","-",+C112+1)</f>
        <v>2021</v>
      </c>
      <c r="D113" s="374">
        <f>IF(F112+SUM(E$99:E112)=D$92,F112,D$92-SUM(E$99:E112))</f>
        <v>248325.02076163189</v>
      </c>
      <c r="E113" s="522">
        <f>IF(+J96&lt;F112,J96,D113)</f>
        <v>9076.8048780487807</v>
      </c>
      <c r="F113" s="523">
        <f t="shared" ref="F113:F130" si="37">+D113-E113</f>
        <v>239248.21588358312</v>
      </c>
      <c r="G113" s="523">
        <f t="shared" ref="G113:G130" si="38">+(F113+D113)/2</f>
        <v>243786.61832260751</v>
      </c>
      <c r="H113" s="526">
        <f t="shared" ref="H113:H154" si="39">+J$94*G113+E113</f>
        <v>36750.054256736621</v>
      </c>
      <c r="I113" s="577">
        <f t="shared" ref="I113:I154" si="40">+J$95*G113+E113</f>
        <v>36750.054256736621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7"/>
        <v/>
      </c>
      <c r="C114" s="507">
        <f>IF(D93="","-",+C113+1)</f>
        <v>2022</v>
      </c>
      <c r="D114" s="374">
        <f>IF(F113+SUM(E$99:E113)=D$92,F113,D$92-SUM(E$99:E113))</f>
        <v>239248.21588358312</v>
      </c>
      <c r="E114" s="522">
        <f>IF(+J96&lt;F113,J96,D114)</f>
        <v>9076.8048780487807</v>
      </c>
      <c r="F114" s="523">
        <f t="shared" si="37"/>
        <v>230171.41100553435</v>
      </c>
      <c r="G114" s="523">
        <f t="shared" si="38"/>
        <v>234709.81344455873</v>
      </c>
      <c r="H114" s="526">
        <f t="shared" si="39"/>
        <v>35719.707773077149</v>
      </c>
      <c r="I114" s="577">
        <f t="shared" si="40"/>
        <v>35719.707773077149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7"/>
        <v/>
      </c>
      <c r="C115" s="507">
        <f>IF(D93="","-",+C114+1)</f>
        <v>2023</v>
      </c>
      <c r="D115" s="374">
        <f>IF(F114+SUM(E$99:E114)=D$92,F114,D$92-SUM(E$99:E114))</f>
        <v>230171.41100553435</v>
      </c>
      <c r="E115" s="522">
        <f>IF(+J96&lt;F114,J96,D115)</f>
        <v>9076.8048780487807</v>
      </c>
      <c r="F115" s="523">
        <f t="shared" si="37"/>
        <v>221094.60612748557</v>
      </c>
      <c r="G115" s="523">
        <f t="shared" si="38"/>
        <v>225633.00856650996</v>
      </c>
      <c r="H115" s="526">
        <f t="shared" si="39"/>
        <v>34689.361289417669</v>
      </c>
      <c r="I115" s="577">
        <f t="shared" si="40"/>
        <v>34689.361289417669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7"/>
        <v/>
      </c>
      <c r="C116" s="507">
        <f>IF(D93="","-",+C115+1)</f>
        <v>2024</v>
      </c>
      <c r="D116" s="374">
        <f>IF(F115+SUM(E$99:E115)=D$92,F115,D$92-SUM(E$99:E115))</f>
        <v>221094.60612748557</v>
      </c>
      <c r="E116" s="522">
        <f>IF(+J96&lt;F115,J96,D116)</f>
        <v>9076.8048780487807</v>
      </c>
      <c r="F116" s="523">
        <f t="shared" si="37"/>
        <v>212017.8012494368</v>
      </c>
      <c r="G116" s="523">
        <f t="shared" si="38"/>
        <v>216556.20368846119</v>
      </c>
      <c r="H116" s="526">
        <f t="shared" si="39"/>
        <v>33659.01480575819</v>
      </c>
      <c r="I116" s="577">
        <f t="shared" si="40"/>
        <v>33659.01480575819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7"/>
        <v/>
      </c>
      <c r="C117" s="507">
        <f>IF(D93="","-",+C116+1)</f>
        <v>2025</v>
      </c>
      <c r="D117" s="374">
        <f>IF(F116+SUM(E$99:E116)=D$92,F116,D$92-SUM(E$99:E116))</f>
        <v>212017.8012494368</v>
      </c>
      <c r="E117" s="522">
        <f>IF(+J96&lt;F116,J96,D117)</f>
        <v>9076.8048780487807</v>
      </c>
      <c r="F117" s="523">
        <f t="shared" si="37"/>
        <v>202940.99637138803</v>
      </c>
      <c r="G117" s="523">
        <f t="shared" si="38"/>
        <v>207479.39881041241</v>
      </c>
      <c r="H117" s="526">
        <f t="shared" si="39"/>
        <v>32628.668322098711</v>
      </c>
      <c r="I117" s="577">
        <f t="shared" si="40"/>
        <v>32628.668322098711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7"/>
        <v/>
      </c>
      <c r="C118" s="507">
        <f>IF(D93="","-",+C117+1)</f>
        <v>2026</v>
      </c>
      <c r="D118" s="374">
        <f>IF(F117+SUM(E$99:E117)=D$92,F117,D$92-SUM(E$99:E117))</f>
        <v>202940.99637138803</v>
      </c>
      <c r="E118" s="522">
        <f>IF(+J96&lt;F117,J96,D118)</f>
        <v>9076.8048780487807</v>
      </c>
      <c r="F118" s="523">
        <f t="shared" si="37"/>
        <v>193864.19149333925</v>
      </c>
      <c r="G118" s="523">
        <f t="shared" si="38"/>
        <v>198402.59393236364</v>
      </c>
      <c r="H118" s="526">
        <f t="shared" si="39"/>
        <v>31598.321838439235</v>
      </c>
      <c r="I118" s="577">
        <f t="shared" si="40"/>
        <v>31598.321838439235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7"/>
        <v/>
      </c>
      <c r="C119" s="507">
        <f>IF(D93="","-",+C118+1)</f>
        <v>2027</v>
      </c>
      <c r="D119" s="374">
        <f>IF(F118+SUM(E$99:E118)=D$92,F118,D$92-SUM(E$99:E118))</f>
        <v>193864.19149333925</v>
      </c>
      <c r="E119" s="522">
        <f>IF(+J96&lt;F118,J96,D119)</f>
        <v>9076.8048780487807</v>
      </c>
      <c r="F119" s="523">
        <f t="shared" si="37"/>
        <v>184787.38661529048</v>
      </c>
      <c r="G119" s="523">
        <f t="shared" si="38"/>
        <v>189325.78905431487</v>
      </c>
      <c r="H119" s="526">
        <f t="shared" si="39"/>
        <v>30567.975354779755</v>
      </c>
      <c r="I119" s="577">
        <f t="shared" si="40"/>
        <v>30567.975354779755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7"/>
        <v/>
      </c>
      <c r="C120" s="507">
        <f>IF(D93="","-",+C119+1)</f>
        <v>2028</v>
      </c>
      <c r="D120" s="374">
        <f>IF(F119+SUM(E$99:E119)=D$92,F119,D$92-SUM(E$99:E119))</f>
        <v>184787.38661529048</v>
      </c>
      <c r="E120" s="522">
        <f>IF(+J96&lt;F119,J96,D120)</f>
        <v>9076.8048780487807</v>
      </c>
      <c r="F120" s="523">
        <f t="shared" si="37"/>
        <v>175710.58173724171</v>
      </c>
      <c r="G120" s="523">
        <f t="shared" si="38"/>
        <v>180248.98417626609</v>
      </c>
      <c r="H120" s="526">
        <f t="shared" si="39"/>
        <v>29537.628871120276</v>
      </c>
      <c r="I120" s="577">
        <f t="shared" si="40"/>
        <v>29537.628871120276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7"/>
        <v/>
      </c>
      <c r="C121" s="507">
        <f>IF(D93="","-",+C120+1)</f>
        <v>2029</v>
      </c>
      <c r="D121" s="374">
        <f>IF(F120+SUM(E$99:E120)=D$92,F120,D$92-SUM(E$99:E120))</f>
        <v>175710.58173724171</v>
      </c>
      <c r="E121" s="522">
        <f>IF(+J96&lt;F120,J96,D121)</f>
        <v>9076.8048780487807</v>
      </c>
      <c r="F121" s="523">
        <f t="shared" si="37"/>
        <v>166633.77685919293</v>
      </c>
      <c r="G121" s="523">
        <f t="shared" si="38"/>
        <v>171172.17929821732</v>
      </c>
      <c r="H121" s="526">
        <f t="shared" si="39"/>
        <v>28507.282387460797</v>
      </c>
      <c r="I121" s="577">
        <f t="shared" si="40"/>
        <v>28507.282387460797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7"/>
        <v/>
      </c>
      <c r="C122" s="507">
        <f>IF(D93="","-",+C121+1)</f>
        <v>2030</v>
      </c>
      <c r="D122" s="374">
        <f>IF(F121+SUM(E$99:E121)=D$92,F121,D$92-SUM(E$99:E121))</f>
        <v>166633.77685919293</v>
      </c>
      <c r="E122" s="522">
        <f>IF(+J96&lt;F121,J96,D122)</f>
        <v>9076.8048780487807</v>
      </c>
      <c r="F122" s="523">
        <f t="shared" si="37"/>
        <v>157556.97198114416</v>
      </c>
      <c r="G122" s="523">
        <f t="shared" si="38"/>
        <v>162095.37442016855</v>
      </c>
      <c r="H122" s="526">
        <f t="shared" si="39"/>
        <v>27476.935903801321</v>
      </c>
      <c r="I122" s="577">
        <f t="shared" si="40"/>
        <v>27476.935903801321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7"/>
        <v/>
      </c>
      <c r="C123" s="507">
        <f>IF(D93="","-",+C122+1)</f>
        <v>2031</v>
      </c>
      <c r="D123" s="374">
        <f>IF(F122+SUM(E$99:E122)=D$92,F122,D$92-SUM(E$99:E122))</f>
        <v>157556.97198114416</v>
      </c>
      <c r="E123" s="522">
        <f>IF(+J96&lt;F122,J96,D123)</f>
        <v>9076.8048780487807</v>
      </c>
      <c r="F123" s="523">
        <f t="shared" si="37"/>
        <v>148480.16710309539</v>
      </c>
      <c r="G123" s="523">
        <f t="shared" si="38"/>
        <v>153018.56954211977</v>
      </c>
      <c r="H123" s="526">
        <f t="shared" si="39"/>
        <v>26446.589420141841</v>
      </c>
      <c r="I123" s="577">
        <f t="shared" si="40"/>
        <v>26446.589420141841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7"/>
        <v/>
      </c>
      <c r="C124" s="507">
        <f>IF(D93="","-",+C123+1)</f>
        <v>2032</v>
      </c>
      <c r="D124" s="374">
        <f>IF(F123+SUM(E$99:E123)=D$92,F123,D$92-SUM(E$99:E123))</f>
        <v>148480.16710309539</v>
      </c>
      <c r="E124" s="522">
        <f>IF(+J96&lt;F123,J96,D124)</f>
        <v>9076.8048780487807</v>
      </c>
      <c r="F124" s="523">
        <f t="shared" si="37"/>
        <v>139403.36222504661</v>
      </c>
      <c r="G124" s="523">
        <f t="shared" si="38"/>
        <v>143941.764664071</v>
      </c>
      <c r="H124" s="526">
        <f t="shared" si="39"/>
        <v>25416.242936482362</v>
      </c>
      <c r="I124" s="577">
        <f t="shared" si="40"/>
        <v>25416.242936482362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7"/>
        <v/>
      </c>
      <c r="C125" s="507">
        <f>IF(D93="","-",+C124+1)</f>
        <v>2033</v>
      </c>
      <c r="D125" s="374">
        <f>IF(F124+SUM(E$99:E124)=D$92,F124,D$92-SUM(E$99:E124))</f>
        <v>139403.36222504661</v>
      </c>
      <c r="E125" s="522">
        <f>IF(+J96&lt;F124,J96,D125)</f>
        <v>9076.8048780487807</v>
      </c>
      <c r="F125" s="523">
        <f t="shared" si="37"/>
        <v>130326.55734699784</v>
      </c>
      <c r="G125" s="523">
        <f t="shared" si="38"/>
        <v>134864.95978602223</v>
      </c>
      <c r="H125" s="526">
        <f t="shared" si="39"/>
        <v>24385.896452822883</v>
      </c>
      <c r="I125" s="577">
        <f t="shared" si="40"/>
        <v>24385.896452822883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7"/>
        <v/>
      </c>
      <c r="C126" s="507">
        <f>IF(D93="","-",+C125+1)</f>
        <v>2034</v>
      </c>
      <c r="D126" s="374">
        <f>IF(F125+SUM(E$99:E125)=D$92,F125,D$92-SUM(E$99:E125))</f>
        <v>130326.55734699784</v>
      </c>
      <c r="E126" s="522">
        <f>IF(+J96&lt;F125,J96,D126)</f>
        <v>9076.8048780487807</v>
      </c>
      <c r="F126" s="523">
        <f t="shared" si="37"/>
        <v>121249.75246894907</v>
      </c>
      <c r="G126" s="523">
        <f t="shared" si="38"/>
        <v>125788.15490797345</v>
      </c>
      <c r="H126" s="526">
        <f t="shared" si="39"/>
        <v>23355.549969163407</v>
      </c>
      <c r="I126" s="577">
        <f t="shared" si="40"/>
        <v>23355.549969163407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7"/>
        <v/>
      </c>
      <c r="C127" s="507">
        <f>IF(D93="","-",+C126+1)</f>
        <v>2035</v>
      </c>
      <c r="D127" s="374">
        <f>IF(F126+SUM(E$99:E126)=D$92,F126,D$92-SUM(E$99:E126))</f>
        <v>121249.75246894907</v>
      </c>
      <c r="E127" s="522">
        <f>IF(+J96&lt;F126,J96,D127)</f>
        <v>9076.8048780487807</v>
      </c>
      <c r="F127" s="523">
        <f t="shared" si="37"/>
        <v>112172.94759090029</v>
      </c>
      <c r="G127" s="523">
        <f t="shared" si="38"/>
        <v>116711.35002992468</v>
      </c>
      <c r="H127" s="526">
        <f t="shared" si="39"/>
        <v>22325.203485503927</v>
      </c>
      <c r="I127" s="577">
        <f t="shared" si="40"/>
        <v>22325.203485503927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7"/>
        <v/>
      </c>
      <c r="C128" s="507">
        <f>IF(D93="","-",+C127+1)</f>
        <v>2036</v>
      </c>
      <c r="D128" s="374">
        <f>IF(F127+SUM(E$99:E127)=D$92,F127,D$92-SUM(E$99:E127))</f>
        <v>112172.94759090029</v>
      </c>
      <c r="E128" s="522">
        <f>IF(+J96&lt;F127,J96,D128)</f>
        <v>9076.8048780487807</v>
      </c>
      <c r="F128" s="523">
        <f t="shared" si="37"/>
        <v>103096.14271285152</v>
      </c>
      <c r="G128" s="523">
        <f t="shared" si="38"/>
        <v>107634.54515187591</v>
      </c>
      <c r="H128" s="526">
        <f t="shared" si="39"/>
        <v>21294.857001844452</v>
      </c>
      <c r="I128" s="577">
        <f t="shared" si="40"/>
        <v>21294.857001844452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7"/>
        <v/>
      </c>
      <c r="C129" s="507">
        <f>IF(D93="","-",+C128+1)</f>
        <v>2037</v>
      </c>
      <c r="D129" s="374">
        <f>IF(F128+SUM(E$99:E128)=D$92,F128,D$92-SUM(E$99:E128))</f>
        <v>103096.14271285152</v>
      </c>
      <c r="E129" s="522">
        <f>IF(+J96&lt;F128,J96,D129)</f>
        <v>9076.8048780487807</v>
      </c>
      <c r="F129" s="523">
        <f t="shared" si="37"/>
        <v>94019.337834802747</v>
      </c>
      <c r="G129" s="523">
        <f t="shared" si="38"/>
        <v>98557.740273827134</v>
      </c>
      <c r="H129" s="526">
        <f t="shared" si="39"/>
        <v>20264.510518184972</v>
      </c>
      <c r="I129" s="577">
        <f t="shared" si="40"/>
        <v>20264.510518184972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7"/>
        <v/>
      </c>
      <c r="C130" s="507">
        <f>IF(D93="","-",+C129+1)</f>
        <v>2038</v>
      </c>
      <c r="D130" s="374">
        <f>IF(F129+SUM(E$99:E129)=D$92,F129,D$92-SUM(E$99:E129))</f>
        <v>94019.337834802747</v>
      </c>
      <c r="E130" s="522">
        <f>IF(+J96&lt;F129,J96,D130)</f>
        <v>9076.8048780487807</v>
      </c>
      <c r="F130" s="523">
        <f t="shared" si="37"/>
        <v>84942.532956753974</v>
      </c>
      <c r="G130" s="523">
        <f t="shared" si="38"/>
        <v>89480.935395778361</v>
      </c>
      <c r="H130" s="526">
        <f t="shared" si="39"/>
        <v>19234.164034525493</v>
      </c>
      <c r="I130" s="577">
        <f t="shared" si="40"/>
        <v>19234.164034525493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7"/>
        <v/>
      </c>
      <c r="C131" s="507">
        <f>IF(D93="","-",+C130+1)</f>
        <v>2039</v>
      </c>
      <c r="D131" s="374">
        <f>IF(F130+SUM(E$99:E130)=D$92,F130,D$92-SUM(E$99:E130))</f>
        <v>84942.532956753974</v>
      </c>
      <c r="E131" s="522">
        <f>IF(+J96&lt;F130,J96,D131)</f>
        <v>9076.8048780487807</v>
      </c>
      <c r="F131" s="523">
        <f t="shared" ref="F131:F154" si="41">+D131-E131</f>
        <v>75865.7280787052</v>
      </c>
      <c r="G131" s="523">
        <f t="shared" ref="G131:G154" si="42">+(F131+D131)/2</f>
        <v>80404.130517729587</v>
      </c>
      <c r="H131" s="526">
        <f t="shared" si="39"/>
        <v>18203.817550866013</v>
      </c>
      <c r="I131" s="577">
        <f t="shared" si="40"/>
        <v>18203.817550866013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7"/>
        <v/>
      </c>
      <c r="C132" s="507">
        <f>IF(D93="","-",+C131+1)</f>
        <v>2040</v>
      </c>
      <c r="D132" s="374">
        <f>IF(F131+SUM(E$99:E131)=D$92,F131,D$92-SUM(E$99:E131))</f>
        <v>75865.7280787052</v>
      </c>
      <c r="E132" s="522">
        <f>IF(+J96&lt;F131,J96,D132)</f>
        <v>9076.8048780487807</v>
      </c>
      <c r="F132" s="523">
        <f t="shared" si="41"/>
        <v>66788.923200656427</v>
      </c>
      <c r="G132" s="523">
        <f t="shared" si="42"/>
        <v>71327.325639680814</v>
      </c>
      <c r="H132" s="526">
        <f t="shared" si="39"/>
        <v>17173.471067206534</v>
      </c>
      <c r="I132" s="577">
        <f t="shared" si="40"/>
        <v>17173.471067206534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7"/>
        <v/>
      </c>
      <c r="C133" s="507">
        <f>IF(D93="","-",+C132+1)</f>
        <v>2041</v>
      </c>
      <c r="D133" s="374">
        <f>IF(F132+SUM(E$99:E132)=D$92,F132,D$92-SUM(E$99:E132))</f>
        <v>66788.923200656427</v>
      </c>
      <c r="E133" s="522">
        <f>IF(+J96&lt;F132,J96,D133)</f>
        <v>9076.8048780487807</v>
      </c>
      <c r="F133" s="523">
        <f t="shared" si="41"/>
        <v>57712.118322607646</v>
      </c>
      <c r="G133" s="523">
        <f t="shared" si="42"/>
        <v>62250.52076163204</v>
      </c>
      <c r="H133" s="526">
        <f t="shared" si="39"/>
        <v>16143.124583547058</v>
      </c>
      <c r="I133" s="577">
        <f t="shared" si="40"/>
        <v>16143.124583547058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7"/>
        <v/>
      </c>
      <c r="C134" s="507">
        <f>IF(D93="","-",+C133+1)</f>
        <v>2042</v>
      </c>
      <c r="D134" s="374">
        <f>IF(F133+SUM(E$99:E133)=D$92,F133,D$92-SUM(E$99:E133))</f>
        <v>57712.118322607646</v>
      </c>
      <c r="E134" s="522">
        <f>IF(+J96&lt;F133,J96,D134)</f>
        <v>9076.8048780487807</v>
      </c>
      <c r="F134" s="523">
        <f t="shared" si="41"/>
        <v>48635.313444558866</v>
      </c>
      <c r="G134" s="523">
        <f t="shared" si="42"/>
        <v>53173.715883583252</v>
      </c>
      <c r="H134" s="526">
        <f t="shared" si="39"/>
        <v>15112.778099887577</v>
      </c>
      <c r="I134" s="577">
        <f t="shared" si="40"/>
        <v>15112.778099887577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7"/>
        <v/>
      </c>
      <c r="C135" s="507">
        <f>IF(D93="","-",+C134+1)</f>
        <v>2043</v>
      </c>
      <c r="D135" s="374">
        <f>IF(F134+SUM(E$99:E134)=D$92,F134,D$92-SUM(E$99:E134))</f>
        <v>48635.313444558866</v>
      </c>
      <c r="E135" s="522">
        <f>IF(+J96&lt;F134,J96,D135)</f>
        <v>9076.8048780487807</v>
      </c>
      <c r="F135" s="523">
        <f t="shared" si="41"/>
        <v>39558.508566510085</v>
      </c>
      <c r="G135" s="523">
        <f t="shared" si="42"/>
        <v>44096.911005534479</v>
      </c>
      <c r="H135" s="526">
        <f t="shared" si="39"/>
        <v>14082.431616228099</v>
      </c>
      <c r="I135" s="577">
        <f t="shared" si="40"/>
        <v>14082.431616228099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7"/>
        <v/>
      </c>
      <c r="C136" s="507">
        <f>IF(D93="","-",+C135+1)</f>
        <v>2044</v>
      </c>
      <c r="D136" s="374">
        <f>IF(F135+SUM(E$99:E135)=D$92,F135,D$92-SUM(E$99:E135))</f>
        <v>39558.508566510085</v>
      </c>
      <c r="E136" s="522">
        <f>IF(+J96&lt;F135,J96,D136)</f>
        <v>9076.8048780487807</v>
      </c>
      <c r="F136" s="523">
        <f t="shared" si="41"/>
        <v>30481.703688461304</v>
      </c>
      <c r="G136" s="523">
        <f t="shared" si="42"/>
        <v>35020.106127485691</v>
      </c>
      <c r="H136" s="526">
        <f t="shared" si="39"/>
        <v>13052.085132568618</v>
      </c>
      <c r="I136" s="577">
        <f t="shared" si="40"/>
        <v>13052.085132568618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7"/>
        <v/>
      </c>
      <c r="C137" s="507">
        <f>IF(D93="","-",+C136+1)</f>
        <v>2045</v>
      </c>
      <c r="D137" s="374">
        <f>IF(F136+SUM(E$99:E136)=D$92,F136,D$92-SUM(E$99:E136))</f>
        <v>30481.703688461304</v>
      </c>
      <c r="E137" s="522">
        <f>IF(+J96&lt;F136,J96,D137)</f>
        <v>9076.8048780487807</v>
      </c>
      <c r="F137" s="523">
        <f t="shared" si="41"/>
        <v>21404.898810412524</v>
      </c>
      <c r="G137" s="523">
        <f t="shared" si="42"/>
        <v>25943.301249436914</v>
      </c>
      <c r="H137" s="526">
        <f t="shared" si="39"/>
        <v>12021.73864890914</v>
      </c>
      <c r="I137" s="577">
        <f t="shared" si="40"/>
        <v>12021.73864890914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7"/>
        <v/>
      </c>
      <c r="C138" s="507">
        <f>IF(D93="","-",+C137+1)</f>
        <v>2046</v>
      </c>
      <c r="D138" s="374">
        <f>IF(F137+SUM(E$99:E137)=D$92,F137,D$92-SUM(E$99:E137))</f>
        <v>21404.898810412524</v>
      </c>
      <c r="E138" s="522">
        <f>IF(+J96&lt;F137,J96,D138)</f>
        <v>9076.8048780487807</v>
      </c>
      <c r="F138" s="523">
        <f t="shared" si="41"/>
        <v>12328.093932363743</v>
      </c>
      <c r="G138" s="523">
        <f t="shared" si="42"/>
        <v>16866.496371388133</v>
      </c>
      <c r="H138" s="526">
        <f t="shared" si="39"/>
        <v>10991.392165249661</v>
      </c>
      <c r="I138" s="577">
        <f t="shared" si="40"/>
        <v>10991.392165249661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7"/>
        <v/>
      </c>
      <c r="C139" s="507">
        <f>IF(D93="","-",+C138+1)</f>
        <v>2047</v>
      </c>
      <c r="D139" s="374">
        <f>IF(F138+SUM(E$99:E138)=D$92,F138,D$92-SUM(E$99:E138))</f>
        <v>12328.093932363743</v>
      </c>
      <c r="E139" s="522">
        <f>IF(+J96&lt;F138,J96,D139)</f>
        <v>9076.8048780487807</v>
      </c>
      <c r="F139" s="523">
        <f t="shared" si="41"/>
        <v>3251.2890543149624</v>
      </c>
      <c r="G139" s="523">
        <f t="shared" si="42"/>
        <v>7789.6914933393527</v>
      </c>
      <c r="H139" s="526">
        <f t="shared" si="39"/>
        <v>9961.0456815901816</v>
      </c>
      <c r="I139" s="577">
        <f t="shared" si="40"/>
        <v>9961.0456815901816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7"/>
        <v/>
      </c>
      <c r="C140" s="507">
        <f>IF(D93="","-",+C139+1)</f>
        <v>2048</v>
      </c>
      <c r="D140" s="374">
        <f>IF(F139+SUM(E$99:E139)=D$92,F139,D$92-SUM(E$99:E139))</f>
        <v>3251.2890543149624</v>
      </c>
      <c r="E140" s="522">
        <f>IF(+J96&lt;F139,J96,D140)</f>
        <v>3251.2890543149624</v>
      </c>
      <c r="F140" s="523">
        <f t="shared" si="41"/>
        <v>0</v>
      </c>
      <c r="G140" s="523">
        <f t="shared" si="42"/>
        <v>1625.6445271574812</v>
      </c>
      <c r="H140" s="526">
        <f t="shared" si="39"/>
        <v>3435.822835170793</v>
      </c>
      <c r="I140" s="577">
        <f t="shared" si="40"/>
        <v>3435.822835170793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7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1"/>
        <v>0</v>
      </c>
      <c r="G141" s="523">
        <f t="shared" si="42"/>
        <v>0</v>
      </c>
      <c r="H141" s="526">
        <f t="shared" si="39"/>
        <v>0</v>
      </c>
      <c r="I141" s="577">
        <f t="shared" si="40"/>
        <v>0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7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7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7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7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7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7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7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7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7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7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7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7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7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372149.00000000006</v>
      </c>
      <c r="F155" s="375"/>
      <c r="G155" s="375"/>
      <c r="H155" s="375">
        <f>SUM(H99:H154)</f>
        <v>1337682.161563027</v>
      </c>
      <c r="I155" s="375">
        <f>SUM(I99:I154)</f>
        <v>1337682.161563027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18" width="9.140625" style="183" customWidth="1"/>
    <col min="19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38462.993109784969</v>
      </c>
      <c r="P5" s="269"/>
    </row>
    <row r="6" spans="1:17" ht="15.7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38462.993109784969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9269.6666666666661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 t="shared" ref="K25:K30" si="10">G25</f>
        <v>50522.11947752475</v>
      </c>
      <c r="L25" s="519">
        <f t="shared" si="7"/>
        <v>0</v>
      </c>
      <c r="M25" s="518">
        <f t="shared" ref="M25:M30" si="11"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 t="shared" si="10"/>
        <v>47783.446226544533</v>
      </c>
      <c r="L26" s="519">
        <f t="shared" si="7"/>
        <v>0</v>
      </c>
      <c r="M26" s="518">
        <f t="shared" si="11"/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608">
        <v>308077.3701774287</v>
      </c>
      <c r="E27" s="609">
        <v>9495.7560975609758</v>
      </c>
      <c r="F27" s="608">
        <v>298581.61407986772</v>
      </c>
      <c r="G27" s="609">
        <v>48047.144578018066</v>
      </c>
      <c r="H27" s="610">
        <v>48047.144578018066</v>
      </c>
      <c r="I27" s="511">
        <f t="shared" si="0"/>
        <v>0</v>
      </c>
      <c r="J27" s="511"/>
      <c r="K27" s="518">
        <f t="shared" si="10"/>
        <v>48047.144578018066</v>
      </c>
      <c r="L27" s="519">
        <f t="shared" si="7"/>
        <v>0</v>
      </c>
      <c r="M27" s="518">
        <f t="shared" si="11"/>
        <v>48047.144578018066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608">
        <v>298581.61407986772</v>
      </c>
      <c r="E28" s="609">
        <v>9054.0930232558148</v>
      </c>
      <c r="F28" s="608">
        <v>289527.52105661191</v>
      </c>
      <c r="G28" s="609">
        <v>38328.893237173492</v>
      </c>
      <c r="H28" s="610">
        <v>38328.893237173492</v>
      </c>
      <c r="I28" s="511">
        <f t="shared" si="0"/>
        <v>0</v>
      </c>
      <c r="J28" s="511"/>
      <c r="K28" s="518">
        <f t="shared" si="10"/>
        <v>38328.893237173492</v>
      </c>
      <c r="L28" s="519">
        <f t="shared" ref="L28" si="12">IF(K28&lt;&gt;0,+G28-K28,0)</f>
        <v>0</v>
      </c>
      <c r="M28" s="518">
        <f t="shared" si="11"/>
        <v>38328.893237173492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2020</v>
      </c>
      <c r="D29" s="608">
        <v>289085.85798230674</v>
      </c>
      <c r="E29" s="609">
        <v>9495.7560975609758</v>
      </c>
      <c r="F29" s="608">
        <v>279590.10188474576</v>
      </c>
      <c r="G29" s="609">
        <v>45633.435448293989</v>
      </c>
      <c r="H29" s="610">
        <v>45633.435448293989</v>
      </c>
      <c r="I29" s="511">
        <f t="shared" si="0"/>
        <v>0</v>
      </c>
      <c r="J29" s="511"/>
      <c r="K29" s="518">
        <f t="shared" si="10"/>
        <v>45633.435448293989</v>
      </c>
      <c r="L29" s="519">
        <f t="shared" ref="L29" si="13">IF(K29&lt;&gt;0,+G29-K29,0)</f>
        <v>0</v>
      </c>
      <c r="M29" s="518">
        <f t="shared" si="11"/>
        <v>45633.435448293989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608">
        <v>280031.76495905104</v>
      </c>
      <c r="E30" s="609">
        <v>9269.6666666666661</v>
      </c>
      <c r="F30" s="608">
        <v>270762.09829238435</v>
      </c>
      <c r="G30" s="609">
        <v>38462.993109784969</v>
      </c>
      <c r="H30" s="610">
        <v>38462.993109784969</v>
      </c>
      <c r="I30" s="511">
        <f t="shared" si="0"/>
        <v>0</v>
      </c>
      <c r="J30" s="511"/>
      <c r="K30" s="518">
        <f t="shared" si="10"/>
        <v>38462.993109784969</v>
      </c>
      <c r="L30" s="519">
        <f t="shared" ref="L30" si="14">IF(K30&lt;&gt;0,+G30-K30,0)</f>
        <v>0</v>
      </c>
      <c r="M30" s="518">
        <f t="shared" si="11"/>
        <v>38462.993109784969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270762.09829238435</v>
      </c>
      <c r="E31" s="522">
        <f>IF(+I14&lt;F30,I14,D31)</f>
        <v>9269.6666666666661</v>
      </c>
      <c r="F31" s="523">
        <f t="shared" ref="F31:F48" si="15">+D31-E31</f>
        <v>261492.4316257177</v>
      </c>
      <c r="G31" s="524">
        <f t="shared" ref="G31:G72" si="16">+I$12*((D31+F31)/2)+E31</f>
        <v>37696.841872016601</v>
      </c>
      <c r="H31" s="491">
        <f t="shared" ref="H31:H72" si="17">+I$13*((D31+F31)/2)+E31</f>
        <v>37696.841872016601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261492.4316257177</v>
      </c>
      <c r="E32" s="522">
        <f>IF(+I14&lt;F31,I14,D32)</f>
        <v>9269.6666666666661</v>
      </c>
      <c r="F32" s="523">
        <f t="shared" si="15"/>
        <v>252222.76495905104</v>
      </c>
      <c r="G32" s="524">
        <f t="shared" si="16"/>
        <v>36706.674861248001</v>
      </c>
      <c r="H32" s="491">
        <f t="shared" si="17"/>
        <v>36706.674861248001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252222.76495905104</v>
      </c>
      <c r="E33" s="522">
        <f>IF(+I14&lt;F32,I14,D33)</f>
        <v>9269.6666666666661</v>
      </c>
      <c r="F33" s="523">
        <f t="shared" si="15"/>
        <v>242953.09829238438</v>
      </c>
      <c r="G33" s="524">
        <f t="shared" si="16"/>
        <v>35716.507850479415</v>
      </c>
      <c r="H33" s="491">
        <f t="shared" si="17"/>
        <v>35716.507850479415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242953.09829238438</v>
      </c>
      <c r="E34" s="522">
        <f>IF(+I14&lt;F33,I14,D34)</f>
        <v>9269.6666666666661</v>
      </c>
      <c r="F34" s="523">
        <f t="shared" si="15"/>
        <v>233683.43162571773</v>
      </c>
      <c r="G34" s="524">
        <f t="shared" si="16"/>
        <v>34726.340839710814</v>
      </c>
      <c r="H34" s="491">
        <f t="shared" si="17"/>
        <v>34726.340839710814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233683.43162571773</v>
      </c>
      <c r="E35" s="522">
        <f>IF(+I14&lt;F34,I14,D35)</f>
        <v>9269.6666666666661</v>
      </c>
      <c r="F35" s="523">
        <f t="shared" si="15"/>
        <v>224413.76495905107</v>
      </c>
      <c r="G35" s="524">
        <f t="shared" si="16"/>
        <v>33736.173828942228</v>
      </c>
      <c r="H35" s="491">
        <f t="shared" si="17"/>
        <v>33736.173828942228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224413.76495905107</v>
      </c>
      <c r="E36" s="522">
        <f>IF(+I14&lt;F35,I14,D36)</f>
        <v>9269.6666666666661</v>
      </c>
      <c r="F36" s="523">
        <f t="shared" si="15"/>
        <v>215144.09829238441</v>
      </c>
      <c r="G36" s="524">
        <f t="shared" si="16"/>
        <v>32746.006818173628</v>
      </c>
      <c r="H36" s="491">
        <f t="shared" si="17"/>
        <v>32746.006818173628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215144.09829238441</v>
      </c>
      <c r="E37" s="522">
        <f>IF(+I14&lt;F36,I14,D37)</f>
        <v>9269.6666666666661</v>
      </c>
      <c r="F37" s="523">
        <f t="shared" si="15"/>
        <v>205874.43162571776</v>
      </c>
      <c r="G37" s="524">
        <f t="shared" si="16"/>
        <v>31755.839807405035</v>
      </c>
      <c r="H37" s="491">
        <f t="shared" si="17"/>
        <v>31755.839807405035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205874.43162571776</v>
      </c>
      <c r="E38" s="522">
        <f>IF(+I14&lt;F37,I14,D38)</f>
        <v>9269.6666666666661</v>
      </c>
      <c r="F38" s="523">
        <f t="shared" si="15"/>
        <v>196604.7649590511</v>
      </c>
      <c r="G38" s="524">
        <f t="shared" si="16"/>
        <v>30765.672796636441</v>
      </c>
      <c r="H38" s="491">
        <f t="shared" si="17"/>
        <v>30765.672796636441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196604.7649590511</v>
      </c>
      <c r="E39" s="522">
        <f>IF(+I14&lt;F38,I14,D39)</f>
        <v>9269.6666666666661</v>
      </c>
      <c r="F39" s="523">
        <f t="shared" si="15"/>
        <v>187335.09829238444</v>
      </c>
      <c r="G39" s="524">
        <f t="shared" si="16"/>
        <v>29775.505785867848</v>
      </c>
      <c r="H39" s="491">
        <f t="shared" si="17"/>
        <v>29775.505785867848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187335.09829238444</v>
      </c>
      <c r="E40" s="522">
        <f>IF(+I14&lt;F39,I14,D40)</f>
        <v>9269.6666666666661</v>
      </c>
      <c r="F40" s="523">
        <f t="shared" si="15"/>
        <v>178065.43162571779</v>
      </c>
      <c r="G40" s="524">
        <f t="shared" si="16"/>
        <v>28785.338775099248</v>
      </c>
      <c r="H40" s="491">
        <f t="shared" si="17"/>
        <v>28785.338775099248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178065.43162571779</v>
      </c>
      <c r="E41" s="522">
        <f>IF(+I14&lt;F40,I14,D41)</f>
        <v>9269.6666666666661</v>
      </c>
      <c r="F41" s="523">
        <f t="shared" si="15"/>
        <v>168795.76495905113</v>
      </c>
      <c r="G41" s="524">
        <f t="shared" si="16"/>
        <v>27795.171764330662</v>
      </c>
      <c r="H41" s="491">
        <f t="shared" si="17"/>
        <v>27795.171764330662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168795.76495905113</v>
      </c>
      <c r="E42" s="522">
        <f>IF(+I14&lt;F41,I14,D42)</f>
        <v>9269.6666666666661</v>
      </c>
      <c r="F42" s="523">
        <f t="shared" si="15"/>
        <v>159526.09829238447</v>
      </c>
      <c r="G42" s="524">
        <f t="shared" si="16"/>
        <v>26805.004753562062</v>
      </c>
      <c r="H42" s="491">
        <f t="shared" si="17"/>
        <v>26805.004753562062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159526.09829238447</v>
      </c>
      <c r="E43" s="522">
        <f>IF(+I14&lt;F42,I14,D43)</f>
        <v>9269.6666666666661</v>
      </c>
      <c r="F43" s="523">
        <f t="shared" si="15"/>
        <v>150256.43162571781</v>
      </c>
      <c r="G43" s="524">
        <f t="shared" si="16"/>
        <v>25814.837742793476</v>
      </c>
      <c r="H43" s="491">
        <f t="shared" si="17"/>
        <v>25814.837742793476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150256.43162571781</v>
      </c>
      <c r="E44" s="522">
        <f>IF(+I14&lt;F43,I14,D44)</f>
        <v>9269.6666666666661</v>
      </c>
      <c r="F44" s="523">
        <f t="shared" si="15"/>
        <v>140986.76495905116</v>
      </c>
      <c r="G44" s="524">
        <f t="shared" si="16"/>
        <v>24824.670732024875</v>
      </c>
      <c r="H44" s="491">
        <f t="shared" si="17"/>
        <v>24824.670732024875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140986.76495905116</v>
      </c>
      <c r="E45" s="522">
        <f>IF(+I14&lt;F44,I14,D45)</f>
        <v>9269.6666666666661</v>
      </c>
      <c r="F45" s="523">
        <f t="shared" si="15"/>
        <v>131717.0982923845</v>
      </c>
      <c r="G45" s="524">
        <f t="shared" si="16"/>
        <v>23834.503721256282</v>
      </c>
      <c r="H45" s="491">
        <f t="shared" si="17"/>
        <v>23834.503721256282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131717.0982923845</v>
      </c>
      <c r="E46" s="522">
        <f>IF(+I14&lt;F45,I14,D46)</f>
        <v>9269.6666666666661</v>
      </c>
      <c r="F46" s="523">
        <f t="shared" si="15"/>
        <v>122447.43162571783</v>
      </c>
      <c r="G46" s="524">
        <f t="shared" si="16"/>
        <v>22844.336710487689</v>
      </c>
      <c r="H46" s="491">
        <f t="shared" si="17"/>
        <v>22844.336710487689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122447.43162571783</v>
      </c>
      <c r="E47" s="522">
        <f>IF(+I14&lt;F46,I14,D47)</f>
        <v>9269.6666666666661</v>
      </c>
      <c r="F47" s="523">
        <f t="shared" si="15"/>
        <v>113177.76495905116</v>
      </c>
      <c r="G47" s="524">
        <f t="shared" si="16"/>
        <v>21854.169699719096</v>
      </c>
      <c r="H47" s="491">
        <f t="shared" si="17"/>
        <v>21854.169699719096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113177.76495905116</v>
      </c>
      <c r="E48" s="522">
        <f>IF(+I14&lt;F47,I14,D48)</f>
        <v>9269.6666666666661</v>
      </c>
      <c r="F48" s="523">
        <f t="shared" si="15"/>
        <v>103908.09829238449</v>
      </c>
      <c r="G48" s="524">
        <f t="shared" si="16"/>
        <v>20864.002688950495</v>
      </c>
      <c r="H48" s="491">
        <f t="shared" si="17"/>
        <v>20864.002688950495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103908.09829238449</v>
      </c>
      <c r="E49" s="522">
        <f>IF(+I14&lt;F48,I14,D49)</f>
        <v>9269.6666666666661</v>
      </c>
      <c r="F49" s="523">
        <f t="shared" ref="F49:F72" si="18">+D49-E49</f>
        <v>94638.431625717814</v>
      </c>
      <c r="G49" s="524">
        <f t="shared" si="16"/>
        <v>19873.835678181902</v>
      </c>
      <c r="H49" s="491">
        <f t="shared" si="17"/>
        <v>19873.835678181902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94638.431625717814</v>
      </c>
      <c r="E50" s="522">
        <f>IF(+I14&lt;F49,I14,D50)</f>
        <v>9269.6666666666661</v>
      </c>
      <c r="F50" s="523">
        <f t="shared" si="18"/>
        <v>85368.764959051143</v>
      </c>
      <c r="G50" s="524">
        <f t="shared" si="16"/>
        <v>18883.668667413305</v>
      </c>
      <c r="H50" s="491">
        <f t="shared" si="17"/>
        <v>18883.668667413305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85368.764959051143</v>
      </c>
      <c r="E51" s="522">
        <f>IF(+I14&lt;F50,I14,D51)</f>
        <v>9269.6666666666661</v>
      </c>
      <c r="F51" s="523">
        <f t="shared" si="18"/>
        <v>76099.098292384471</v>
      </c>
      <c r="G51" s="524">
        <f t="shared" si="16"/>
        <v>17893.501656644708</v>
      </c>
      <c r="H51" s="491">
        <f t="shared" si="17"/>
        <v>17893.501656644708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76099.098292384471</v>
      </c>
      <c r="E52" s="522">
        <f>IF(+I14&lt;F51,I14,D52)</f>
        <v>9269.6666666666661</v>
      </c>
      <c r="F52" s="523">
        <f t="shared" si="18"/>
        <v>66829.4316257178</v>
      </c>
      <c r="G52" s="524">
        <f t="shared" si="16"/>
        <v>16903.334645876115</v>
      </c>
      <c r="H52" s="491">
        <f t="shared" si="17"/>
        <v>16903.334645876115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66829.4316257178</v>
      </c>
      <c r="E53" s="522">
        <f>IF(+I14&lt;F52,I14,D53)</f>
        <v>9269.6666666666661</v>
      </c>
      <c r="F53" s="523">
        <f t="shared" si="18"/>
        <v>57559.764959051136</v>
      </c>
      <c r="G53" s="524">
        <f t="shared" si="16"/>
        <v>15913.167635107518</v>
      </c>
      <c r="H53" s="491">
        <f t="shared" si="17"/>
        <v>15913.167635107518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57559.764959051136</v>
      </c>
      <c r="E54" s="522">
        <f>IF(+I14&lt;F53,I14,D54)</f>
        <v>9269.6666666666661</v>
      </c>
      <c r="F54" s="523">
        <f t="shared" si="18"/>
        <v>48290.098292384471</v>
      </c>
      <c r="G54" s="524">
        <f t="shared" si="16"/>
        <v>14923.000624338925</v>
      </c>
      <c r="H54" s="491">
        <f t="shared" si="17"/>
        <v>14923.000624338925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48290.098292384471</v>
      </c>
      <c r="E55" s="522">
        <f>IF(+I14&lt;F54,I14,D55)</f>
        <v>9269.6666666666661</v>
      </c>
      <c r="F55" s="523">
        <f t="shared" si="18"/>
        <v>39020.431625717807</v>
      </c>
      <c r="G55" s="524">
        <f t="shared" si="16"/>
        <v>13932.83361357033</v>
      </c>
      <c r="H55" s="491">
        <f t="shared" si="17"/>
        <v>13932.83361357033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39020.431625717807</v>
      </c>
      <c r="E56" s="522">
        <f>IF(+I14&lt;F55,I14,D56)</f>
        <v>9269.6666666666661</v>
      </c>
      <c r="F56" s="523">
        <f t="shared" si="18"/>
        <v>29750.764959051143</v>
      </c>
      <c r="G56" s="524">
        <f t="shared" si="16"/>
        <v>12942.666602801735</v>
      </c>
      <c r="H56" s="491">
        <f t="shared" si="17"/>
        <v>12942.666602801735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29750.764959051143</v>
      </c>
      <c r="E57" s="522">
        <f>IF(+I14&lt;F56,I14,D57)</f>
        <v>9269.6666666666661</v>
      </c>
      <c r="F57" s="523">
        <f t="shared" si="18"/>
        <v>20481.098292384479</v>
      </c>
      <c r="G57" s="524">
        <f t="shared" si="16"/>
        <v>11952.49959203314</v>
      </c>
      <c r="H57" s="491">
        <f t="shared" si="17"/>
        <v>11952.49959203314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20481.098292384479</v>
      </c>
      <c r="E58" s="522">
        <f>IF(+I14&lt;F57,I14,D58)</f>
        <v>9269.6666666666661</v>
      </c>
      <c r="F58" s="523">
        <f t="shared" si="18"/>
        <v>11211.431625717812</v>
      </c>
      <c r="G58" s="524">
        <f t="shared" si="16"/>
        <v>10962.332581264545</v>
      </c>
      <c r="H58" s="491">
        <f t="shared" si="17"/>
        <v>10962.332581264545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11211.431625717812</v>
      </c>
      <c r="E59" s="522">
        <f>IF(+I14&lt;F58,I14,D59)</f>
        <v>9269.6666666666661</v>
      </c>
      <c r="F59" s="523">
        <f t="shared" si="18"/>
        <v>1941.7649590511464</v>
      </c>
      <c r="G59" s="524">
        <f t="shared" si="16"/>
        <v>9972.1655704959503</v>
      </c>
      <c r="H59" s="491">
        <f t="shared" si="17"/>
        <v>9972.1655704959503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1941.7649590511464</v>
      </c>
      <c r="E60" s="522">
        <f>IF(+I14&lt;F59,I14,D60)</f>
        <v>1941.7649590511464</v>
      </c>
      <c r="F60" s="523">
        <f t="shared" si="18"/>
        <v>0</v>
      </c>
      <c r="G60" s="524">
        <f t="shared" si="16"/>
        <v>2045.4726582736398</v>
      </c>
      <c r="H60" s="491">
        <f t="shared" si="17"/>
        <v>2045.4726582736398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389326.00000000023</v>
      </c>
      <c r="F73" s="375"/>
      <c r="G73" s="375">
        <f>SUM(G17:G72)</f>
        <v>1401424.6078231076</v>
      </c>
      <c r="H73" s="375">
        <f>SUM(H17:H72)</f>
        <v>1401424.6078231076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38462.993109784969</v>
      </c>
      <c r="N87" s="546">
        <f>IF(J92&lt;D11,0,VLOOKUP(J92,C17:O72,11))</f>
        <v>38462.993109784969</v>
      </c>
      <c r="O87" s="547">
        <f>+N87-M87</f>
        <v>0</v>
      </c>
      <c r="P87" s="269"/>
      <c r="Q87" s="269"/>
    </row>
    <row r="88" spans="1:17" ht="15.7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41514.441787998621</v>
      </c>
      <c r="N88" s="550">
        <f>IF(J92&lt;D11,0,VLOOKUP(J92,C99:P154,7))</f>
        <v>41514.441787998621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3051.4486782136519</v>
      </c>
      <c r="N89" s="555">
        <f>+N88-N87</f>
        <v>3051.4486782136519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9495.7560975609758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23">+I99-H99</f>
        <v>0</v>
      </c>
      <c r="K99" s="514"/>
      <c r="L99" s="512">
        <v>0</v>
      </c>
      <c r="M99" s="513">
        <f t="shared" ref="M99:M130" si="24">IF(L99&lt;&gt;0,+H99-L99,0)</f>
        <v>0</v>
      </c>
      <c r="N99" s="512">
        <v>0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23"/>
        <v>0</v>
      </c>
      <c r="K100" s="514"/>
      <c r="L100" s="518">
        <f t="shared" ref="L100:L105" si="27">H100</f>
        <v>0</v>
      </c>
      <c r="M100" s="519">
        <f t="shared" si="24"/>
        <v>0</v>
      </c>
      <c r="N100" s="518">
        <f t="shared" ref="N100:N105" si="28">I100</f>
        <v>0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9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23"/>
        <v>0</v>
      </c>
      <c r="K101" s="514"/>
      <c r="L101" s="518">
        <f t="shared" si="27"/>
        <v>73671.650548973092</v>
      </c>
      <c r="M101" s="519">
        <f t="shared" si="24"/>
        <v>0</v>
      </c>
      <c r="N101" s="518">
        <f t="shared" si="28"/>
        <v>73671.650548973092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9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23"/>
        <v>0</v>
      </c>
      <c r="K102" s="514"/>
      <c r="L102" s="518">
        <f t="shared" si="27"/>
        <v>65578.844240085236</v>
      </c>
      <c r="M102" s="519">
        <f t="shared" si="24"/>
        <v>0</v>
      </c>
      <c r="N102" s="518">
        <f t="shared" si="28"/>
        <v>65578.844240085236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23"/>
        <v>0</v>
      </c>
      <c r="K103" s="514"/>
      <c r="L103" s="518">
        <f t="shared" si="27"/>
        <v>63006.82444122398</v>
      </c>
      <c r="M103" s="519">
        <f t="shared" si="24"/>
        <v>0</v>
      </c>
      <c r="N103" s="518">
        <f t="shared" si="28"/>
        <v>63006.82444122398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27"/>
        <v>57420.908011898166</v>
      </c>
      <c r="M104" s="519">
        <f t="shared" ref="M104:M109" si="30">IF(L104&lt;&gt;0,+H104-L104,0)</f>
        <v>0</v>
      </c>
      <c r="N104" s="518">
        <f t="shared" si="28"/>
        <v>57420.908011898166</v>
      </c>
      <c r="O104" s="514">
        <f t="shared" ref="O104:O109" si="31">IF(N104&lt;&gt;0,+I104-N104,0)</f>
        <v>0</v>
      </c>
      <c r="P104" s="514">
        <f t="shared" ref="P104:P109" si="32"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27"/>
        <v>56385.789642955569</v>
      </c>
      <c r="M105" s="519">
        <f t="shared" si="30"/>
        <v>0</v>
      </c>
      <c r="N105" s="518">
        <f t="shared" si="28"/>
        <v>56385.789642955569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23"/>
        <v>0</v>
      </c>
      <c r="K106" s="514"/>
      <c r="L106" s="518">
        <f t="shared" ref="L106:L111" si="33">H106</f>
        <v>53724.203573157785</v>
      </c>
      <c r="M106" s="519">
        <f t="shared" si="30"/>
        <v>0</v>
      </c>
      <c r="N106" s="518">
        <f t="shared" ref="N106:N111" si="34">I106</f>
        <v>53724.203573157785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23"/>
        <v>0</v>
      </c>
      <c r="K107" s="514"/>
      <c r="L107" s="518">
        <f t="shared" si="33"/>
        <v>50719.792658112536</v>
      </c>
      <c r="M107" s="519">
        <f t="shared" si="30"/>
        <v>0</v>
      </c>
      <c r="N107" s="518">
        <f t="shared" si="34"/>
        <v>50719.792658112536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23"/>
        <v>0</v>
      </c>
      <c r="K108" s="514"/>
      <c r="L108" s="518">
        <f t="shared" si="33"/>
        <v>48024.374867081598</v>
      </c>
      <c r="M108" s="519">
        <f t="shared" si="30"/>
        <v>0</v>
      </c>
      <c r="N108" s="518">
        <f t="shared" si="34"/>
        <v>48024.374867081598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23"/>
        <v>0</v>
      </c>
      <c r="K109" s="514"/>
      <c r="L109" s="518">
        <f t="shared" si="33"/>
        <v>41983.22941148797</v>
      </c>
      <c r="M109" s="519">
        <f t="shared" si="30"/>
        <v>0</v>
      </c>
      <c r="N109" s="518">
        <f t="shared" si="34"/>
        <v>41983.22941148797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2019</v>
      </c>
      <c r="D110" s="508">
        <v>305139.24031007738</v>
      </c>
      <c r="E110" s="516">
        <v>9054.0930232558148</v>
      </c>
      <c r="F110" s="515">
        <v>296085.14728682156</v>
      </c>
      <c r="G110" s="515">
        <v>300612.19379844947</v>
      </c>
      <c r="H110" s="516">
        <v>41231.786544650007</v>
      </c>
      <c r="I110" s="510">
        <v>41231.786544650007</v>
      </c>
      <c r="J110" s="514">
        <f t="shared" si="23"/>
        <v>0</v>
      </c>
      <c r="K110" s="514"/>
      <c r="L110" s="518">
        <f t="shared" si="33"/>
        <v>41231.786544650007</v>
      </c>
      <c r="M110" s="519">
        <f t="shared" ref="M110" si="35">IF(L110&lt;&gt;0,+H110-L110,0)</f>
        <v>0</v>
      </c>
      <c r="N110" s="518">
        <f t="shared" si="34"/>
        <v>41231.786544650007</v>
      </c>
      <c r="O110" s="514">
        <f t="shared" si="25"/>
        <v>0</v>
      </c>
      <c r="P110" s="514">
        <f t="shared" si="26"/>
        <v>0</v>
      </c>
      <c r="Q110" s="269"/>
    </row>
    <row r="111" spans="1:17">
      <c r="B111" s="195" t="str">
        <f t="shared" si="29"/>
        <v/>
      </c>
      <c r="C111" s="507">
        <f>IF(D93="","-",+C110+1)</f>
        <v>2020</v>
      </c>
      <c r="D111" s="508">
        <v>296085.14728682156</v>
      </c>
      <c r="E111" s="516">
        <v>9269.6666666666661</v>
      </c>
      <c r="F111" s="515">
        <v>286815.48062015488</v>
      </c>
      <c r="G111" s="515">
        <v>291450.31395348825</v>
      </c>
      <c r="H111" s="516">
        <v>40622.093922186577</v>
      </c>
      <c r="I111" s="510">
        <v>40622.093922186577</v>
      </c>
      <c r="J111" s="514">
        <f t="shared" si="23"/>
        <v>0</v>
      </c>
      <c r="K111" s="514"/>
      <c r="L111" s="518">
        <f t="shared" si="33"/>
        <v>40622.093922186577</v>
      </c>
      <c r="M111" s="519">
        <f t="shared" ref="M111" si="36">IF(L111&lt;&gt;0,+H111-L111,0)</f>
        <v>0</v>
      </c>
      <c r="N111" s="518">
        <f t="shared" si="34"/>
        <v>40622.093922186577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2021</v>
      </c>
      <c r="D112" s="374">
        <f>IF(F111+SUM(E$99:E111)=D$92,F111,D$92-SUM(E$99:E111))</f>
        <v>286815.48062015488</v>
      </c>
      <c r="E112" s="522">
        <f>IF(+J96&lt;F111,J96,D112)</f>
        <v>9495.7560975609758</v>
      </c>
      <c r="F112" s="523">
        <f t="shared" ref="F112:F130" si="37">+D112-E112</f>
        <v>277319.7245225939</v>
      </c>
      <c r="G112" s="523">
        <f t="shared" ref="G112:G130" si="38">+(F112+D112)/2</f>
        <v>282067.60257137439</v>
      </c>
      <c r="H112" s="526">
        <f>+J$94*G112+E112</f>
        <v>41514.441787998621</v>
      </c>
      <c r="I112" s="577">
        <f>+J$95*G112+E112</f>
        <v>41514.441787998621</v>
      </c>
      <c r="J112" s="514">
        <f t="shared" si="23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2022</v>
      </c>
      <c r="D113" s="374">
        <f>IF(F112+SUM(E$99:E112)=D$92,F112,D$92-SUM(E$99:E112))</f>
        <v>277319.7245225939</v>
      </c>
      <c r="E113" s="522">
        <f>IF(+J96&lt;F112,J96,D113)</f>
        <v>9495.7560975609758</v>
      </c>
      <c r="F113" s="523">
        <f t="shared" si="37"/>
        <v>267823.96842503292</v>
      </c>
      <c r="G113" s="523">
        <f t="shared" si="38"/>
        <v>272571.84647381341</v>
      </c>
      <c r="H113" s="526">
        <f t="shared" ref="H113:H154" si="39">+J$94*G113+E113</f>
        <v>40436.538380768689</v>
      </c>
      <c r="I113" s="577">
        <f t="shared" ref="I113:I154" si="40">+J$95*G113+E113</f>
        <v>40436.538380768689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2023</v>
      </c>
      <c r="D114" s="374">
        <f>IF(F113+SUM(E$99:E113)=D$92,F113,D$92-SUM(E$99:E113))</f>
        <v>267823.96842503292</v>
      </c>
      <c r="E114" s="522">
        <f>IF(+J96&lt;F113,J96,D114)</f>
        <v>9495.7560975609758</v>
      </c>
      <c r="F114" s="523">
        <f t="shared" si="37"/>
        <v>258328.21232747193</v>
      </c>
      <c r="G114" s="523">
        <f t="shared" si="38"/>
        <v>263076.09037625242</v>
      </c>
      <c r="H114" s="526">
        <f t="shared" si="39"/>
        <v>39358.634973538763</v>
      </c>
      <c r="I114" s="577">
        <f t="shared" si="40"/>
        <v>39358.634973538763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2024</v>
      </c>
      <c r="D115" s="374">
        <f>IF(F114+SUM(E$99:E114)=D$92,F114,D$92-SUM(E$99:E114))</f>
        <v>258328.21232747193</v>
      </c>
      <c r="E115" s="522">
        <f>IF(+J96&lt;F114,J96,D115)</f>
        <v>9495.7560975609758</v>
      </c>
      <c r="F115" s="523">
        <f t="shared" si="37"/>
        <v>248832.45622991095</v>
      </c>
      <c r="G115" s="523">
        <f t="shared" si="38"/>
        <v>253580.33427869144</v>
      </c>
      <c r="H115" s="526">
        <f t="shared" si="39"/>
        <v>38280.73156630883</v>
      </c>
      <c r="I115" s="577">
        <f t="shared" si="40"/>
        <v>38280.73156630883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2025</v>
      </c>
      <c r="D116" s="374">
        <f>IF(F115+SUM(E$99:E115)=D$92,F115,D$92-SUM(E$99:E115))</f>
        <v>248832.45622991095</v>
      </c>
      <c r="E116" s="522">
        <f>IF(+J96&lt;F115,J96,D116)</f>
        <v>9495.7560975609758</v>
      </c>
      <c r="F116" s="523">
        <f t="shared" si="37"/>
        <v>239336.70013234997</v>
      </c>
      <c r="G116" s="523">
        <f t="shared" si="38"/>
        <v>244084.57818113046</v>
      </c>
      <c r="H116" s="526">
        <f t="shared" si="39"/>
        <v>37202.828159078905</v>
      </c>
      <c r="I116" s="577">
        <f t="shared" si="40"/>
        <v>37202.828159078905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2026</v>
      </c>
      <c r="D117" s="374">
        <f>IF(F116+SUM(E$99:E116)=D$92,F116,D$92-SUM(E$99:E116))</f>
        <v>239336.70013234997</v>
      </c>
      <c r="E117" s="522">
        <f>IF(+J96&lt;F116,J96,D117)</f>
        <v>9495.7560975609758</v>
      </c>
      <c r="F117" s="523">
        <f t="shared" si="37"/>
        <v>229840.94403478899</v>
      </c>
      <c r="G117" s="523">
        <f t="shared" si="38"/>
        <v>234588.82208356948</v>
      </c>
      <c r="H117" s="526">
        <f t="shared" si="39"/>
        <v>36124.924751848979</v>
      </c>
      <c r="I117" s="577">
        <f t="shared" si="40"/>
        <v>36124.924751848979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2027</v>
      </c>
      <c r="D118" s="374">
        <f>IF(F117+SUM(E$99:E117)=D$92,F117,D$92-SUM(E$99:E117))</f>
        <v>229840.94403478899</v>
      </c>
      <c r="E118" s="522">
        <f>IF(+J96&lt;F117,J96,D118)</f>
        <v>9495.7560975609758</v>
      </c>
      <c r="F118" s="523">
        <f t="shared" si="37"/>
        <v>220345.18793722801</v>
      </c>
      <c r="G118" s="523">
        <f t="shared" si="38"/>
        <v>225093.0659860085</v>
      </c>
      <c r="H118" s="526">
        <f t="shared" si="39"/>
        <v>35047.021344619046</v>
      </c>
      <c r="I118" s="577">
        <f t="shared" si="40"/>
        <v>35047.021344619046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2028</v>
      </c>
      <c r="D119" s="374">
        <f>IF(F118+SUM(E$99:E118)=D$92,F118,D$92-SUM(E$99:E118))</f>
        <v>220345.18793722801</v>
      </c>
      <c r="E119" s="522">
        <f>IF(+J96&lt;F118,J96,D119)</f>
        <v>9495.7560975609758</v>
      </c>
      <c r="F119" s="523">
        <f t="shared" si="37"/>
        <v>210849.43183966703</v>
      </c>
      <c r="G119" s="523">
        <f t="shared" si="38"/>
        <v>215597.30988844752</v>
      </c>
      <c r="H119" s="526">
        <f t="shared" si="39"/>
        <v>33969.117937389121</v>
      </c>
      <c r="I119" s="577">
        <f t="shared" si="40"/>
        <v>33969.117937389121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2029</v>
      </c>
      <c r="D120" s="374">
        <f>IF(F119+SUM(E$99:E119)=D$92,F119,D$92-SUM(E$99:E119))</f>
        <v>210849.43183966703</v>
      </c>
      <c r="E120" s="522">
        <f>IF(+J96&lt;F119,J96,D120)</f>
        <v>9495.7560975609758</v>
      </c>
      <c r="F120" s="523">
        <f t="shared" si="37"/>
        <v>201353.67574210605</v>
      </c>
      <c r="G120" s="523">
        <f t="shared" si="38"/>
        <v>206101.55379088654</v>
      </c>
      <c r="H120" s="526">
        <f t="shared" si="39"/>
        <v>32891.214530159188</v>
      </c>
      <c r="I120" s="577">
        <f t="shared" si="40"/>
        <v>32891.214530159188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2030</v>
      </c>
      <c r="D121" s="374">
        <f>IF(F120+SUM(E$99:E120)=D$92,F120,D$92-SUM(E$99:E120))</f>
        <v>201353.67574210605</v>
      </c>
      <c r="E121" s="522">
        <f>IF(+J96&lt;F120,J96,D121)</f>
        <v>9495.7560975609758</v>
      </c>
      <c r="F121" s="523">
        <f t="shared" si="37"/>
        <v>191857.91964454507</v>
      </c>
      <c r="G121" s="523">
        <f t="shared" si="38"/>
        <v>196605.79769332556</v>
      </c>
      <c r="H121" s="526">
        <f t="shared" si="39"/>
        <v>31813.311122929263</v>
      </c>
      <c r="I121" s="577">
        <f t="shared" si="40"/>
        <v>31813.311122929263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2031</v>
      </c>
      <c r="D122" s="374">
        <f>IF(F121+SUM(E$99:E121)=D$92,F121,D$92-SUM(E$99:E121))</f>
        <v>191857.91964454507</v>
      </c>
      <c r="E122" s="522">
        <f>IF(+J96&lt;F121,J96,D122)</f>
        <v>9495.7560975609758</v>
      </c>
      <c r="F122" s="523">
        <f t="shared" si="37"/>
        <v>182362.16354698408</v>
      </c>
      <c r="G122" s="523">
        <f t="shared" si="38"/>
        <v>187110.04159576457</v>
      </c>
      <c r="H122" s="526">
        <f t="shared" si="39"/>
        <v>30735.407715699337</v>
      </c>
      <c r="I122" s="577">
        <f t="shared" si="40"/>
        <v>30735.407715699337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2032</v>
      </c>
      <c r="D123" s="374">
        <f>IF(F122+SUM(E$99:E122)=D$92,F122,D$92-SUM(E$99:E122))</f>
        <v>182362.16354698408</v>
      </c>
      <c r="E123" s="522">
        <f>IF(+J96&lt;F122,J96,D123)</f>
        <v>9495.7560975609758</v>
      </c>
      <c r="F123" s="523">
        <f t="shared" si="37"/>
        <v>172866.4074494231</v>
      </c>
      <c r="G123" s="523">
        <f t="shared" si="38"/>
        <v>177614.28549820359</v>
      </c>
      <c r="H123" s="526">
        <f t="shared" si="39"/>
        <v>29657.504308469404</v>
      </c>
      <c r="I123" s="577">
        <f t="shared" si="40"/>
        <v>29657.504308469404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2033</v>
      </c>
      <c r="D124" s="374">
        <f>IF(F123+SUM(E$99:E123)=D$92,F123,D$92-SUM(E$99:E123))</f>
        <v>172866.4074494231</v>
      </c>
      <c r="E124" s="522">
        <f>IF(+J96&lt;F123,J96,D124)</f>
        <v>9495.7560975609758</v>
      </c>
      <c r="F124" s="523">
        <f t="shared" si="37"/>
        <v>163370.65135186212</v>
      </c>
      <c r="G124" s="523">
        <f t="shared" si="38"/>
        <v>168118.52940064261</v>
      </c>
      <c r="H124" s="526">
        <f t="shared" si="39"/>
        <v>28579.600901239479</v>
      </c>
      <c r="I124" s="577">
        <f t="shared" si="40"/>
        <v>28579.600901239479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2034</v>
      </c>
      <c r="D125" s="374">
        <f>IF(F124+SUM(E$99:E124)=D$92,F124,D$92-SUM(E$99:E124))</f>
        <v>163370.65135186212</v>
      </c>
      <c r="E125" s="522">
        <f>IF(+J96&lt;F124,J96,D125)</f>
        <v>9495.7560975609758</v>
      </c>
      <c r="F125" s="523">
        <f t="shared" si="37"/>
        <v>153874.89525430114</v>
      </c>
      <c r="G125" s="523">
        <f t="shared" si="38"/>
        <v>158622.77330308163</v>
      </c>
      <c r="H125" s="526">
        <f t="shared" si="39"/>
        <v>27501.697494009546</v>
      </c>
      <c r="I125" s="577">
        <f t="shared" si="40"/>
        <v>27501.697494009546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2035</v>
      </c>
      <c r="D126" s="374">
        <f>IF(F125+SUM(E$99:E125)=D$92,F125,D$92-SUM(E$99:E125))</f>
        <v>153874.89525430114</v>
      </c>
      <c r="E126" s="522">
        <f>IF(+J96&lt;F125,J96,D126)</f>
        <v>9495.7560975609758</v>
      </c>
      <c r="F126" s="523">
        <f t="shared" si="37"/>
        <v>144379.13915674016</v>
      </c>
      <c r="G126" s="523">
        <f t="shared" si="38"/>
        <v>149127.01720552065</v>
      </c>
      <c r="H126" s="526">
        <f t="shared" si="39"/>
        <v>26423.794086779621</v>
      </c>
      <c r="I126" s="577">
        <f t="shared" si="40"/>
        <v>26423.794086779621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2036</v>
      </c>
      <c r="D127" s="374">
        <f>IF(F126+SUM(E$99:E126)=D$92,F126,D$92-SUM(E$99:E126))</f>
        <v>144379.13915674016</v>
      </c>
      <c r="E127" s="522">
        <f>IF(+J96&lt;F126,J96,D127)</f>
        <v>9495.7560975609758</v>
      </c>
      <c r="F127" s="523">
        <f t="shared" si="37"/>
        <v>134883.38305917918</v>
      </c>
      <c r="G127" s="523">
        <f t="shared" si="38"/>
        <v>139631.26110795967</v>
      </c>
      <c r="H127" s="526">
        <f t="shared" si="39"/>
        <v>25345.890679549691</v>
      </c>
      <c r="I127" s="577">
        <f t="shared" si="40"/>
        <v>25345.890679549691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2037</v>
      </c>
      <c r="D128" s="374">
        <f>IF(F127+SUM(E$99:E127)=D$92,F127,D$92-SUM(E$99:E127))</f>
        <v>134883.38305917918</v>
      </c>
      <c r="E128" s="522">
        <f>IF(+J96&lt;F127,J96,D128)</f>
        <v>9495.7560975609758</v>
      </c>
      <c r="F128" s="523">
        <f t="shared" si="37"/>
        <v>125387.6269616182</v>
      </c>
      <c r="G128" s="523">
        <f t="shared" si="38"/>
        <v>130135.50501039869</v>
      </c>
      <c r="H128" s="526">
        <f t="shared" si="39"/>
        <v>24267.987272319762</v>
      </c>
      <c r="I128" s="577">
        <f t="shared" si="40"/>
        <v>24267.987272319762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2038</v>
      </c>
      <c r="D129" s="374">
        <f>IF(F128+SUM(E$99:E128)=D$92,F128,D$92-SUM(E$99:E128))</f>
        <v>125387.6269616182</v>
      </c>
      <c r="E129" s="522">
        <f>IF(+J96&lt;F128,J96,D129)</f>
        <v>9495.7560975609758</v>
      </c>
      <c r="F129" s="523">
        <f t="shared" si="37"/>
        <v>115891.87086405721</v>
      </c>
      <c r="G129" s="523">
        <f t="shared" si="38"/>
        <v>120639.74891283771</v>
      </c>
      <c r="H129" s="526">
        <f t="shared" si="39"/>
        <v>23190.083865089837</v>
      </c>
      <c r="I129" s="577">
        <f t="shared" si="40"/>
        <v>23190.083865089837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2039</v>
      </c>
      <c r="D130" s="374">
        <f>IF(F129+SUM(E$99:E129)=D$92,F129,D$92-SUM(E$99:E129))</f>
        <v>115891.87086405721</v>
      </c>
      <c r="E130" s="522">
        <f>IF(+J96&lt;F129,J96,D130)</f>
        <v>9495.7560975609758</v>
      </c>
      <c r="F130" s="523">
        <f t="shared" si="37"/>
        <v>106396.11476649623</v>
      </c>
      <c r="G130" s="523">
        <f t="shared" si="38"/>
        <v>111143.99281527672</v>
      </c>
      <c r="H130" s="526">
        <f t="shared" si="39"/>
        <v>22112.180457859904</v>
      </c>
      <c r="I130" s="577">
        <f t="shared" si="40"/>
        <v>22112.180457859904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2040</v>
      </c>
      <c r="D131" s="374">
        <f>IF(F130+SUM(E$99:E130)=D$92,F130,D$92-SUM(E$99:E130))</f>
        <v>106396.11476649623</v>
      </c>
      <c r="E131" s="522">
        <f>IF(+J96&lt;F130,J96,D131)</f>
        <v>9495.7560975609758</v>
      </c>
      <c r="F131" s="523">
        <f t="shared" ref="F131:F154" si="41">+D131-E131</f>
        <v>96900.358668935252</v>
      </c>
      <c r="G131" s="523">
        <f t="shared" ref="G131:G154" si="42">+(F131+D131)/2</f>
        <v>101648.23671771574</v>
      </c>
      <c r="H131" s="526">
        <f t="shared" si="39"/>
        <v>21034.277050629978</v>
      </c>
      <c r="I131" s="577">
        <f t="shared" si="40"/>
        <v>21034.277050629978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2041</v>
      </c>
      <c r="D132" s="374">
        <f>IF(F131+SUM(E$99:E131)=D$92,F131,D$92-SUM(E$99:E131))</f>
        <v>96900.358668935252</v>
      </c>
      <c r="E132" s="522">
        <f>IF(+J96&lt;F131,J96,D132)</f>
        <v>9495.7560975609758</v>
      </c>
      <c r="F132" s="523">
        <f t="shared" si="41"/>
        <v>87404.602571374271</v>
      </c>
      <c r="G132" s="523">
        <f t="shared" si="42"/>
        <v>92152.480620154762</v>
      </c>
      <c r="H132" s="526">
        <f t="shared" si="39"/>
        <v>19956.373643400049</v>
      </c>
      <c r="I132" s="577">
        <f t="shared" si="40"/>
        <v>19956.373643400049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9"/>
        <v/>
      </c>
      <c r="C133" s="507">
        <f>IF(D93="","-",+C132+1)</f>
        <v>2042</v>
      </c>
      <c r="D133" s="374">
        <f>IF(F132+SUM(E$99:E132)=D$92,F132,D$92-SUM(E$99:E132))</f>
        <v>87404.602571374271</v>
      </c>
      <c r="E133" s="522">
        <f>IF(+J96&lt;F132,J96,D133)</f>
        <v>9495.7560975609758</v>
      </c>
      <c r="F133" s="523">
        <f t="shared" si="41"/>
        <v>77908.84647381329</v>
      </c>
      <c r="G133" s="523">
        <f t="shared" si="42"/>
        <v>82656.72452259378</v>
      </c>
      <c r="H133" s="526">
        <f t="shared" si="39"/>
        <v>18878.47023617012</v>
      </c>
      <c r="I133" s="577">
        <f t="shared" si="40"/>
        <v>18878.47023617012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9"/>
        <v/>
      </c>
      <c r="C134" s="507">
        <f>IF(D93="","-",+C133+1)</f>
        <v>2043</v>
      </c>
      <c r="D134" s="374">
        <f>IF(F133+SUM(E$99:E133)=D$92,F133,D$92-SUM(E$99:E133))</f>
        <v>77908.84647381329</v>
      </c>
      <c r="E134" s="522">
        <f>IF(+J96&lt;F133,J96,D134)</f>
        <v>9495.7560975609758</v>
      </c>
      <c r="F134" s="523">
        <f t="shared" si="41"/>
        <v>68413.090376252308</v>
      </c>
      <c r="G134" s="523">
        <f t="shared" si="42"/>
        <v>73160.968425032799</v>
      </c>
      <c r="H134" s="526">
        <f t="shared" si="39"/>
        <v>17800.566828940195</v>
      </c>
      <c r="I134" s="577">
        <f t="shared" si="40"/>
        <v>17800.566828940195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9"/>
        <v/>
      </c>
      <c r="C135" s="507">
        <f>IF(D93="","-",+C134+1)</f>
        <v>2044</v>
      </c>
      <c r="D135" s="374">
        <f>IF(F134+SUM(E$99:E134)=D$92,F134,D$92-SUM(E$99:E134))</f>
        <v>68413.090376252308</v>
      </c>
      <c r="E135" s="522">
        <f>IF(+J96&lt;F134,J96,D135)</f>
        <v>9495.7560975609758</v>
      </c>
      <c r="F135" s="523">
        <f t="shared" si="41"/>
        <v>58917.334278691334</v>
      </c>
      <c r="G135" s="523">
        <f t="shared" si="42"/>
        <v>63665.212327471818</v>
      </c>
      <c r="H135" s="526">
        <f t="shared" si="39"/>
        <v>16722.663421710262</v>
      </c>
      <c r="I135" s="577">
        <f t="shared" si="40"/>
        <v>16722.663421710262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9"/>
        <v/>
      </c>
      <c r="C136" s="507">
        <f>IF(D93="","-",+C135+1)</f>
        <v>2045</v>
      </c>
      <c r="D136" s="374">
        <f>IF(F135+SUM(E$99:E135)=D$92,F135,D$92-SUM(E$99:E135))</f>
        <v>58917.334278691334</v>
      </c>
      <c r="E136" s="522">
        <f>IF(+J96&lt;F135,J96,D136)</f>
        <v>9495.7560975609758</v>
      </c>
      <c r="F136" s="523">
        <f t="shared" si="41"/>
        <v>49421.57818113036</v>
      </c>
      <c r="G136" s="523">
        <f t="shared" si="42"/>
        <v>54169.456229910851</v>
      </c>
      <c r="H136" s="526">
        <f t="shared" si="39"/>
        <v>15644.760014480336</v>
      </c>
      <c r="I136" s="577">
        <f t="shared" si="40"/>
        <v>15644.760014480336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9"/>
        <v/>
      </c>
      <c r="C137" s="507">
        <f>IF(D93="","-",+C136+1)</f>
        <v>2046</v>
      </c>
      <c r="D137" s="374">
        <f>IF(F136+SUM(E$99:E136)=D$92,F136,D$92-SUM(E$99:E136))</f>
        <v>49421.57818113036</v>
      </c>
      <c r="E137" s="522">
        <f>IF(+J96&lt;F136,J96,D137)</f>
        <v>9495.7560975609758</v>
      </c>
      <c r="F137" s="523">
        <f t="shared" si="41"/>
        <v>39925.822083569386</v>
      </c>
      <c r="G137" s="523">
        <f t="shared" si="42"/>
        <v>44673.70013234987</v>
      </c>
      <c r="H137" s="526">
        <f t="shared" si="39"/>
        <v>14566.856607250407</v>
      </c>
      <c r="I137" s="577">
        <f t="shared" si="40"/>
        <v>14566.856607250407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9"/>
        <v/>
      </c>
      <c r="C138" s="507">
        <f>IF(D93="","-",+C137+1)</f>
        <v>2047</v>
      </c>
      <c r="D138" s="374">
        <f>IF(F137+SUM(E$99:E137)=D$92,F137,D$92-SUM(E$99:E137))</f>
        <v>39925.822083569386</v>
      </c>
      <c r="E138" s="522">
        <f>IF(+J96&lt;F137,J96,D138)</f>
        <v>9495.7560975609758</v>
      </c>
      <c r="F138" s="523">
        <f t="shared" si="41"/>
        <v>30430.065986008412</v>
      </c>
      <c r="G138" s="523">
        <f t="shared" si="42"/>
        <v>35177.944034788903</v>
      </c>
      <c r="H138" s="526">
        <f t="shared" si="39"/>
        <v>13488.953200020482</v>
      </c>
      <c r="I138" s="577">
        <f t="shared" si="40"/>
        <v>13488.953200020482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9"/>
        <v/>
      </c>
      <c r="C139" s="507">
        <f>IF(D93="","-",+C138+1)</f>
        <v>2048</v>
      </c>
      <c r="D139" s="374">
        <f>IF(F138+SUM(E$99:E138)=D$92,F138,D$92-SUM(E$99:E138))</f>
        <v>30430.065986008412</v>
      </c>
      <c r="E139" s="522">
        <f>IF(+J96&lt;F138,J96,D139)</f>
        <v>9495.7560975609758</v>
      </c>
      <c r="F139" s="523">
        <f t="shared" si="41"/>
        <v>20934.309888447438</v>
      </c>
      <c r="G139" s="523">
        <f t="shared" si="42"/>
        <v>25682.187937227925</v>
      </c>
      <c r="H139" s="526">
        <f t="shared" si="39"/>
        <v>12411.049792790553</v>
      </c>
      <c r="I139" s="577">
        <f t="shared" si="40"/>
        <v>12411.049792790553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9"/>
        <v/>
      </c>
      <c r="C140" s="507">
        <f>IF(D93="","-",+C139+1)</f>
        <v>2049</v>
      </c>
      <c r="D140" s="374">
        <f>IF(F139+SUM(E$99:E139)=D$92,F139,D$92-SUM(E$99:E139))</f>
        <v>20934.309888447438</v>
      </c>
      <c r="E140" s="522">
        <f>IF(+J96&lt;F139,J96,D140)</f>
        <v>9495.7560975609758</v>
      </c>
      <c r="F140" s="523">
        <f t="shared" si="41"/>
        <v>11438.553790886463</v>
      </c>
      <c r="G140" s="523">
        <f t="shared" si="42"/>
        <v>16186.431839666951</v>
      </c>
      <c r="H140" s="526">
        <f t="shared" si="39"/>
        <v>11333.146385560625</v>
      </c>
      <c r="I140" s="577">
        <f t="shared" si="40"/>
        <v>11333.146385560625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9"/>
        <v/>
      </c>
      <c r="C141" s="507">
        <f>IF(D93="","-",+C140+1)</f>
        <v>2050</v>
      </c>
      <c r="D141" s="374">
        <f>IF(F140+SUM(E$99:E140)=D$92,F140,D$92-SUM(E$99:E140))</f>
        <v>11438.553790886463</v>
      </c>
      <c r="E141" s="522">
        <f>IF(+J96&lt;F140,J96,D141)</f>
        <v>9495.7560975609758</v>
      </c>
      <c r="F141" s="523">
        <f t="shared" si="41"/>
        <v>1942.7976933254868</v>
      </c>
      <c r="G141" s="523">
        <f t="shared" si="42"/>
        <v>6690.6757421059747</v>
      </c>
      <c r="H141" s="526">
        <f t="shared" si="39"/>
        <v>10255.242978330698</v>
      </c>
      <c r="I141" s="577">
        <f t="shared" si="40"/>
        <v>10255.242978330698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9"/>
        <v/>
      </c>
      <c r="C142" s="507">
        <f>IF(D93="","-",+C141+1)</f>
        <v>2051</v>
      </c>
      <c r="D142" s="374">
        <f>IF(F141+SUM(E$99:E141)=D$92,F141,D$92-SUM(E$99:E141))</f>
        <v>1942.7976933254868</v>
      </c>
      <c r="E142" s="522">
        <f>IF(+J96&lt;F141,J96,D142)</f>
        <v>1942.7976933254868</v>
      </c>
      <c r="F142" s="523">
        <f t="shared" si="41"/>
        <v>0</v>
      </c>
      <c r="G142" s="523">
        <f t="shared" si="42"/>
        <v>971.39884666274338</v>
      </c>
      <c r="H142" s="526">
        <f t="shared" si="39"/>
        <v>2053.065281902866</v>
      </c>
      <c r="I142" s="577">
        <f t="shared" si="40"/>
        <v>2053.065281902866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9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9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9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9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9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9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9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9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9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9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9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389325.99999999988</v>
      </c>
      <c r="F155" s="375"/>
      <c r="G155" s="375"/>
      <c r="H155" s="375">
        <f>SUM(H99:H154)</f>
        <v>1370967.8346386557</v>
      </c>
      <c r="I155" s="375">
        <f>SUM(I99:I154)</f>
        <v>1370967.8346386557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topLeftCell="G88" zoomScale="70" zoomScaleNormal="70" zoomScaleSheetLayoutView="7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16.140625" style="183" customWidth="1"/>
    <col min="10" max="10" width="2.1406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3.5703125" style="183" bestFit="1" customWidth="1"/>
    <col min="17" max="17" width="4.7109375" style="183" customWidth="1"/>
    <col min="18" max="18" width="15.42578125" style="183" customWidth="1"/>
    <col min="19" max="19" width="81.85546875" style="183" bestFit="1" customWidth="1"/>
    <col min="20" max="22" width="8.7109375" style="183"/>
    <col min="23" max="23" width="9.140625" style="183" customWidth="1"/>
    <col min="24" max="16384" width="8.7109375" style="183"/>
  </cols>
  <sheetData>
    <row r="1" spans="1:18" ht="18">
      <c r="A1" s="677" t="s">
        <v>110</v>
      </c>
      <c r="B1" s="678"/>
      <c r="C1" s="678"/>
      <c r="D1" s="678"/>
      <c r="E1" s="678"/>
      <c r="F1" s="678"/>
      <c r="G1" s="678"/>
      <c r="H1" s="678"/>
      <c r="I1" s="678"/>
      <c r="J1" s="678"/>
    </row>
    <row r="2" spans="1:18" ht="18">
      <c r="A2" s="679" t="str">
        <f>L19&amp;" Cost of Service Formula Rate Projected on "&amp;L19&amp;" FF1 Balances"</f>
        <v>2021 Cost of Service Formula Rate Projected on 2021 FF1 Balances</v>
      </c>
      <c r="B2" s="679"/>
      <c r="C2" s="679"/>
      <c r="D2" s="679"/>
      <c r="E2" s="679"/>
      <c r="F2" s="679"/>
      <c r="G2" s="679"/>
      <c r="H2" s="679"/>
      <c r="I2" s="679"/>
      <c r="J2" s="679"/>
    </row>
    <row r="3" spans="1:18" ht="18">
      <c r="A3" s="680" t="s">
        <v>125</v>
      </c>
      <c r="B3" s="679"/>
      <c r="C3" s="679"/>
      <c r="D3" s="679"/>
      <c r="E3" s="679"/>
      <c r="F3" s="679"/>
      <c r="G3" s="679"/>
      <c r="H3" s="679"/>
      <c r="I3" s="679"/>
      <c r="J3" s="679"/>
      <c r="Q3" s="267" t="s">
        <v>111</v>
      </c>
    </row>
    <row r="4" spans="1:18" ht="18">
      <c r="A4" s="679" t="str">
        <f>"Based on a Carrying Charge Derived from ""Historic"" "&amp;L19&amp;" Data"</f>
        <v>Based on a Carrying Charge Derived from "Historic" 2021 Data</v>
      </c>
      <c r="B4" s="679"/>
      <c r="C4" s="679"/>
      <c r="D4" s="679"/>
      <c r="E4" s="679"/>
      <c r="F4" s="679"/>
      <c r="G4" s="679"/>
      <c r="H4" s="679"/>
      <c r="I4" s="679"/>
      <c r="J4" s="679"/>
    </row>
    <row r="5" spans="1:18" ht="18">
      <c r="A5" s="681" t="s">
        <v>135</v>
      </c>
      <c r="B5" s="682"/>
      <c r="C5" s="682"/>
      <c r="D5" s="682"/>
      <c r="E5" s="682"/>
      <c r="F5" s="682"/>
      <c r="G5" s="682"/>
      <c r="H5" s="682"/>
      <c r="I5" s="682"/>
      <c r="J5" s="682"/>
      <c r="R5" s="268"/>
    </row>
    <row r="6" spans="1:18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>
      <c r="D7" s="195"/>
      <c r="H7" s="247"/>
      <c r="J7" s="233"/>
    </row>
    <row r="8" spans="1:18" ht="18">
      <c r="B8" s="273" t="s">
        <v>0</v>
      </c>
      <c r="C8" s="67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5"/>
      <c r="E8" s="675"/>
      <c r="F8" s="675"/>
      <c r="G8" s="675"/>
      <c r="H8" s="675"/>
      <c r="J8" s="233"/>
    </row>
    <row r="9" spans="1:18">
      <c r="D9" s="195"/>
      <c r="H9" s="247"/>
      <c r="J9" s="233"/>
    </row>
    <row r="10" spans="1:18" ht="15.7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>
      <c r="D11" s="195"/>
      <c r="H11" s="247"/>
      <c r="J11" s="233"/>
    </row>
    <row r="12" spans="1:18">
      <c r="C12" s="277" t="str">
        <f>S105</f>
        <v xml:space="preserve">   ROE w/o incentives  (Projected TCOS, ln 148)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>
      <c r="C15" s="277" t="s">
        <v>3</v>
      </c>
      <c r="D15" s="195"/>
      <c r="E15" s="278"/>
      <c r="F15" s="285"/>
      <c r="G15" s="278"/>
      <c r="H15" s="282"/>
      <c r="I15" s="282"/>
      <c r="J15" s="283"/>
      <c r="K15" s="668" t="s">
        <v>4</v>
      </c>
      <c r="L15" s="669"/>
      <c r="M15" s="669"/>
      <c r="N15" s="669"/>
      <c r="O15" s="670"/>
      <c r="P15" s="282"/>
      <c r="Q15" s="269"/>
    </row>
    <row r="16" spans="1:18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71"/>
      <c r="L16" s="672"/>
      <c r="M16" s="672"/>
      <c r="N16" s="672"/>
      <c r="O16" s="673"/>
      <c r="P16" s="282"/>
      <c r="Q16" s="269"/>
    </row>
    <row r="17" spans="3:17">
      <c r="C17" s="289" t="s">
        <v>8</v>
      </c>
      <c r="D17" s="290">
        <f>+R107</f>
        <v>0.50670946853051035</v>
      </c>
      <c r="E17" s="291">
        <f>+R108</f>
        <v>4.1467141232114368E-2</v>
      </c>
      <c r="F17" s="292">
        <f>E17*D17</f>
        <v>2.1011793095204283E-2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.5" thickBot="1">
      <c r="C19" s="303" t="s">
        <v>13</v>
      </c>
      <c r="D19" s="290">
        <f>+R111</f>
        <v>0.4932905314694897</v>
      </c>
      <c r="E19" s="291">
        <f>+F14</f>
        <v>0.105</v>
      </c>
      <c r="F19" s="304">
        <f>E19*D19</f>
        <v>5.179550580429642E-2</v>
      </c>
      <c r="G19" s="298"/>
      <c r="H19" s="298"/>
      <c r="I19" s="285"/>
      <c r="J19" s="300"/>
      <c r="K19" s="305" t="s">
        <v>14</v>
      </c>
      <c r="L19" s="306">
        <f>R104</f>
        <v>2021</v>
      </c>
      <c r="M19" s="307">
        <f>SUM('S.001:S.xyz - blank'!N5)</f>
        <v>79787935.722708017</v>
      </c>
      <c r="N19" s="307">
        <f>SUM('S.001:S.xyz - blank'!N6)</f>
        <v>79787935.722708017</v>
      </c>
      <c r="O19" s="308">
        <f>+N19-M19</f>
        <v>0</v>
      </c>
      <c r="P19" s="299"/>
      <c r="Q19" s="269"/>
    </row>
    <row r="20" spans="3:17">
      <c r="C20" s="277"/>
      <c r="D20" s="278"/>
      <c r="E20" s="309" t="s">
        <v>15</v>
      </c>
      <c r="F20" s="292">
        <f>SUM(F17:F19)</f>
        <v>7.2807298899500703E-2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7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>
      <c r="C24" s="277" t="str">
        <f>+S112</f>
        <v xml:space="preserve">   Rate Base  (TCOS, ln 62)</v>
      </c>
      <c r="D24" s="278"/>
      <c r="E24" s="315">
        <f>+R112</f>
        <v>1195477759.3250892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>
      <c r="C25" s="283" t="s">
        <v>18</v>
      </c>
      <c r="D25" s="280"/>
      <c r="E25" s="317">
        <f>F20</f>
        <v>7.2807298899500703E-2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>
      <c r="C26" s="318" t="s">
        <v>19</v>
      </c>
      <c r="D26" s="318"/>
      <c r="E26" s="299">
        <f>E24*E25</f>
        <v>87039506.550887138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7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>
      <c r="C30" s="283" t="s">
        <v>20</v>
      </c>
      <c r="D30" s="309"/>
      <c r="E30" s="323">
        <f>E26</f>
        <v>87039506.550887138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>
      <c r="C31" s="277" t="str">
        <f>+S113</f>
        <v xml:space="preserve">   Tax Rate  (TCOS, ln 97)</v>
      </c>
      <c r="D31" s="309"/>
      <c r="E31" s="324">
        <f>+R113</f>
        <v>0.249421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>
      <c r="C32" s="283" t="s">
        <v>21</v>
      </c>
      <c r="D32" s="270"/>
      <c r="E32" s="285">
        <f>IF(F17&gt;0,($E31/(1-$E31))*(1-$F17/$F20),0)</f>
        <v>0.23640342586882657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>
      <c r="C33" s="318" t="s">
        <v>22</v>
      </c>
      <c r="D33" s="325"/>
      <c r="E33" s="326">
        <f>E30*E32</f>
        <v>20576437.534561891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">
      <c r="C34" s="277" t="str">
        <f>+S114</f>
        <v xml:space="preserve">   ITC Adjustment  (TCOS, ln 106)</v>
      </c>
      <c r="D34" s="327"/>
      <c r="E34" s="328">
        <f>+R114</f>
        <v>-361613.38372186676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">
      <c r="C35" s="277" t="str">
        <f>+S115</f>
        <v xml:space="preserve">   Excess DFIT Adjustment  (TCOS, ln 107)</v>
      </c>
      <c r="D35" s="327"/>
      <c r="E35" s="328">
        <f>+R115</f>
        <v>-3813733.3178785983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">
      <c r="C36" s="277" t="str">
        <f>+S116</f>
        <v xml:space="preserve">   Tax Effect of Permanent and Flow Through Differences  (TCOS, ln 108)</v>
      </c>
      <c r="D36" s="327"/>
      <c r="E36" s="328">
        <f>+R116</f>
        <v>334922.16009240871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">
      <c r="C37" s="319" t="s">
        <v>23</v>
      </c>
      <c r="D37" s="327"/>
      <c r="E37" s="328">
        <f>E33+E34+E35+E36</f>
        <v>16736012.993053835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.75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7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115)</v>
      </c>
      <c r="D44" s="335"/>
      <c r="E44" s="335"/>
      <c r="F44" s="328">
        <f>+R117</f>
        <v>204272909.63596568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>
      <c r="B45" s="269"/>
      <c r="C45" s="277" t="str">
        <f>+S118</f>
        <v xml:space="preserve">   Return  (TCOS, ln 110)</v>
      </c>
      <c r="D45" s="335"/>
      <c r="E45" s="335"/>
      <c r="F45" s="336">
        <f>+R118</f>
        <v>87039506.550887138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>
      <c r="B46" s="269"/>
      <c r="C46" s="277" t="str">
        <f>+S119</f>
        <v xml:space="preserve">   Income Taxes  (TCOS, ln 109)</v>
      </c>
      <c r="D46" s="335"/>
      <c r="E46" s="335"/>
      <c r="F46" s="328">
        <f>+R119</f>
        <v>16736012.993053835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>
      <c r="B47" s="269"/>
      <c r="C47" s="334" t="str">
        <f>+S120</f>
        <v xml:space="preserve">  Gross Margin Taxes  (TCOS, ln 114)</v>
      </c>
      <c r="D47" s="335"/>
      <c r="E47" s="335"/>
      <c r="F47" s="339">
        <f>+R120</f>
        <v>82570.755999953792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>
      <c r="B48" s="269"/>
      <c r="C48" s="340" t="s">
        <v>26</v>
      </c>
      <c r="D48" s="335"/>
      <c r="E48" s="335"/>
      <c r="F48" s="336">
        <f>F44-F45-F46-F47</f>
        <v>100414819.33602475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7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100414819.33602475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>
      <c r="B53" s="269"/>
      <c r="C53" s="283" t="s">
        <v>93</v>
      </c>
      <c r="D53" s="349"/>
      <c r="E53" s="340"/>
      <c r="F53" s="350">
        <f>E26</f>
        <v>87039506.550887138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16736012.993053835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204190338.87996569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178204.70653984975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>
      <c r="B57" s="269"/>
      <c r="C57" s="340" t="s">
        <v>28</v>
      </c>
      <c r="D57" s="270"/>
      <c r="E57" s="269"/>
      <c r="F57" s="355">
        <f>+F55+F56</f>
        <v>204368543.58650553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>
      <c r="B58" s="269"/>
      <c r="C58" s="277" t="str">
        <f>+S121</f>
        <v xml:space="preserve">   Less: Depreciation  (TCOS, ln 84)</v>
      </c>
      <c r="D58" s="270"/>
      <c r="E58" s="269"/>
      <c r="F58" s="356">
        <f>+R121</f>
        <v>47362741.187169746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157005802.3993358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7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204190338.87996569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0.39634968110566327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>
      <c r="B65" s="357"/>
      <c r="C65" s="340" t="s">
        <v>30</v>
      </c>
      <c r="D65" s="325"/>
      <c r="E65" s="357"/>
      <c r="F65" s="360">
        <f>+F62*F64</f>
        <v>80930775.699931711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>
      <c r="B66" s="357"/>
      <c r="C66" s="340" t="s">
        <v>397</v>
      </c>
      <c r="D66" s="325"/>
      <c r="E66" s="357"/>
      <c r="F66" s="363">
        <v>0.22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>
      <c r="B67" s="357"/>
      <c r="C67" s="340" t="s">
        <v>31</v>
      </c>
      <c r="D67" s="325"/>
      <c r="E67" s="357"/>
      <c r="F67" s="360">
        <f>+F65*F66</f>
        <v>17804770.653984975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>
      <c r="B69" s="357"/>
      <c r="C69" s="340" t="s">
        <v>33</v>
      </c>
      <c r="D69" s="325"/>
      <c r="E69" s="357"/>
      <c r="F69" s="360">
        <f>+F67*F68</f>
        <v>178047.70653984975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>
      <c r="B70" s="357"/>
      <c r="C70" s="340" t="s">
        <v>34</v>
      </c>
      <c r="D70" s="325"/>
      <c r="E70" s="357"/>
      <c r="F70" s="364">
        <f>+ROUND((F69*F66*F64)/(1-F68)*F68,0)</f>
        <v>157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>
      <c r="B71" s="357"/>
      <c r="C71" s="340" t="s">
        <v>35</v>
      </c>
      <c r="D71" s="325"/>
      <c r="E71" s="357"/>
      <c r="F71" s="360">
        <f>+F69+F70</f>
        <v>178204.70653984975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7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1468949118.9994586</v>
      </c>
      <c r="G75" s="275"/>
      <c r="H75" s="247"/>
      <c r="J75" s="233"/>
      <c r="P75" s="269"/>
      <c r="Q75" s="269"/>
      <c r="R75" s="269"/>
      <c r="S75" s="269"/>
    </row>
    <row r="76" spans="2:19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204190338.87996569</v>
      </c>
      <c r="H76" s="247"/>
      <c r="J76" s="233"/>
      <c r="P76" s="269"/>
      <c r="Q76" s="269"/>
      <c r="R76" s="269"/>
      <c r="S76" s="269"/>
    </row>
    <row r="77" spans="2:19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0.13900436457529947</v>
      </c>
      <c r="H77" s="247"/>
      <c r="J77" s="233"/>
      <c r="P77" s="269"/>
      <c r="Q77" s="269"/>
      <c r="R77" s="269"/>
      <c r="S77" s="269"/>
    </row>
    <row r="78" spans="2:19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157005802.3993358</v>
      </c>
      <c r="G79" s="275"/>
      <c r="H79" s="247"/>
      <c r="J79" s="233"/>
      <c r="P79" s="269"/>
      <c r="Q79" s="269"/>
      <c r="R79" s="269"/>
      <c r="S79" s="269"/>
    </row>
    <row r="80" spans="2:19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0.10688307741133794</v>
      </c>
      <c r="G80" s="366"/>
      <c r="H80" s="247"/>
      <c r="J80" s="233"/>
      <c r="P80" s="269"/>
      <c r="Q80" s="269"/>
      <c r="R80" s="269"/>
      <c r="S80" s="269"/>
    </row>
    <row r="81" spans="2:19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0.10681797376050146</v>
      </c>
      <c r="H81" s="247"/>
      <c r="J81" s="233"/>
      <c r="P81" s="269"/>
      <c r="Q81" s="269"/>
      <c r="R81" s="269"/>
      <c r="S81" s="269"/>
    </row>
    <row r="82" spans="2:19">
      <c r="B82" s="269"/>
      <c r="C82" s="676" t="str">
        <f>"   Incremental FCR with "&amp;F13&amp;" Basis Point ROE increase, less Depreciation"</f>
        <v xml:space="preserve">   Incremental FCR with 0 Basis Point ROE increase, less Depreciation</v>
      </c>
      <c r="D82" s="675"/>
      <c r="E82" s="675"/>
      <c r="F82" s="366">
        <f>F80-F81</f>
        <v>6.5103650836478844E-5</v>
      </c>
      <c r="H82" s="247"/>
      <c r="J82" s="233"/>
      <c r="P82" s="269"/>
      <c r="Q82" s="269"/>
      <c r="R82" s="269"/>
      <c r="S82" s="269"/>
    </row>
    <row r="83" spans="2:19">
      <c r="B83" s="269"/>
      <c r="C83" s="675"/>
      <c r="D83" s="675"/>
      <c r="E83" s="675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.75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2061458796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2172102538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>
      <c r="B88" s="269"/>
      <c r="C88" s="340"/>
      <c r="D88" s="270"/>
      <c r="F88" s="271">
        <f>+F87+F86</f>
        <v>4233561334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>
      <c r="B89" s="269"/>
      <c r="C89" s="340" t="str">
        <f>S127</f>
        <v xml:space="preserve">Transmission Plant Average Balance for 2017 </v>
      </c>
      <c r="D89" s="325"/>
      <c r="E89" s="191"/>
      <c r="F89" s="351">
        <f>+F88/2</f>
        <v>2116780667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>
      <c r="B90" s="269"/>
      <c r="C90" s="277" t="str">
        <f>S128</f>
        <v>Annual Depreciation Expense  (Historic TCOS, ln 244)</v>
      </c>
      <c r="D90" s="325"/>
      <c r="E90" s="357"/>
      <c r="F90" s="351">
        <f>R128</f>
        <v>49850982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>
      <c r="B91" s="269"/>
      <c r="C91" s="340" t="s">
        <v>41</v>
      </c>
      <c r="D91" s="270"/>
      <c r="E91" s="269"/>
      <c r="F91" s="366">
        <f>IF(F89=0,0,F90/F89)</f>
        <v>2.3550376653170748E-2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>
      <c r="B92" s="269"/>
      <c r="C92" s="340" t="s">
        <v>42</v>
      </c>
      <c r="D92" s="270"/>
      <c r="E92" s="269"/>
      <c r="F92" s="371">
        <f>IF(F91=0,0,1/F91)</f>
        <v>42.462165880704212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>
      <c r="B93" s="269"/>
      <c r="C93" s="340" t="s">
        <v>43</v>
      </c>
      <c r="D93" s="270"/>
      <c r="E93" s="269"/>
      <c r="F93" s="372">
        <f>ROUND(F92,0)</f>
        <v>42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>
      <c r="J96" s="233"/>
      <c r="P96" s="269"/>
      <c r="Q96" s="269"/>
      <c r="R96" s="269"/>
      <c r="S96" s="269"/>
    </row>
    <row r="97" spans="3:19">
      <c r="J97" s="233"/>
      <c r="P97" s="269"/>
      <c r="Q97" s="269"/>
      <c r="R97" s="377" t="s">
        <v>112</v>
      </c>
      <c r="S97" s="183" t="s">
        <v>113</v>
      </c>
    </row>
    <row r="98" spans="3:19">
      <c r="J98" s="233"/>
      <c r="P98" s="269"/>
      <c r="Q98" s="269"/>
    </row>
    <row r="99" spans="3:19">
      <c r="C99" s="267" t="s">
        <v>109</v>
      </c>
      <c r="J99" s="233"/>
      <c r="L99" s="267" t="s">
        <v>108</v>
      </c>
      <c r="P99" s="269"/>
      <c r="Q99" s="269"/>
    </row>
    <row r="100" spans="3:19">
      <c r="J100" s="233"/>
      <c r="P100" s="269"/>
      <c r="Q100" s="269"/>
      <c r="S100" s="262" t="s">
        <v>106</v>
      </c>
    </row>
    <row r="101" spans="3:19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>
      <c r="J103" s="233"/>
      <c r="P103" s="269"/>
      <c r="Q103" s="269"/>
      <c r="R103" s="379" t="s">
        <v>398</v>
      </c>
      <c r="S103" s="380" t="s">
        <v>127</v>
      </c>
    </row>
    <row r="104" spans="3:19">
      <c r="J104" s="233"/>
      <c r="P104" s="269"/>
      <c r="Q104" s="269"/>
      <c r="R104" s="381">
        <v>2021</v>
      </c>
      <c r="S104" s="382" t="s">
        <v>14</v>
      </c>
    </row>
    <row r="105" spans="3:19">
      <c r="J105" s="233"/>
      <c r="P105" s="269"/>
      <c r="Q105" s="269"/>
      <c r="R105" s="383">
        <v>0.105</v>
      </c>
      <c r="S105" s="382" t="s">
        <v>439</v>
      </c>
    </row>
    <row r="106" spans="3:19">
      <c r="J106" s="233"/>
      <c r="P106" s="269"/>
      <c r="Q106" s="269"/>
      <c r="R106" s="384">
        <v>0</v>
      </c>
      <c r="S106" s="382" t="s">
        <v>1</v>
      </c>
    </row>
    <row r="107" spans="3:19">
      <c r="J107" s="233"/>
      <c r="P107" s="269"/>
      <c r="Q107" s="269"/>
      <c r="R107" s="383">
        <v>0.50670946853051035</v>
      </c>
      <c r="S107" s="385" t="s">
        <v>98</v>
      </c>
    </row>
    <row r="108" spans="3:19">
      <c r="J108" s="233"/>
      <c r="P108" s="269"/>
      <c r="Q108" s="269"/>
      <c r="R108" s="386">
        <v>4.1467141232114368E-2</v>
      </c>
      <c r="S108" s="385" t="s">
        <v>99</v>
      </c>
    </row>
    <row r="109" spans="3:19">
      <c r="J109" s="233"/>
      <c r="P109" s="269"/>
      <c r="Q109" s="269"/>
      <c r="R109" s="383">
        <v>0</v>
      </c>
      <c r="S109" s="385" t="s">
        <v>100</v>
      </c>
    </row>
    <row r="110" spans="3:19">
      <c r="J110" s="233"/>
      <c r="P110" s="269"/>
      <c r="Q110" s="269"/>
      <c r="R110" s="386">
        <v>0</v>
      </c>
      <c r="S110" s="385" t="s">
        <v>101</v>
      </c>
    </row>
    <row r="111" spans="3:19">
      <c r="J111" s="233"/>
      <c r="P111" s="269"/>
      <c r="Q111" s="269"/>
      <c r="R111" s="383">
        <v>0.4932905314694897</v>
      </c>
      <c r="S111" s="387" t="s">
        <v>102</v>
      </c>
    </row>
    <row r="112" spans="3:19">
      <c r="J112" s="233"/>
      <c r="P112" s="269"/>
      <c r="Q112" s="269"/>
      <c r="R112" s="388">
        <v>1195477759.3250892</v>
      </c>
      <c r="S112" s="389" t="s">
        <v>445</v>
      </c>
    </row>
    <row r="113" spans="3:19">
      <c r="J113" s="233"/>
      <c r="P113" s="269"/>
      <c r="Q113" s="269"/>
      <c r="R113" s="390">
        <v>0.249421</v>
      </c>
      <c r="S113" s="391" t="s">
        <v>446</v>
      </c>
    </row>
    <row r="114" spans="3:19">
      <c r="J114" s="233"/>
      <c r="P114" s="269"/>
      <c r="Q114" s="269"/>
      <c r="R114" s="392">
        <v>-361613.38372186676</v>
      </c>
      <c r="S114" s="391" t="s">
        <v>447</v>
      </c>
    </row>
    <row r="115" spans="3:19">
      <c r="J115" s="233"/>
      <c r="P115" s="269"/>
      <c r="Q115" s="269"/>
      <c r="R115" s="392">
        <v>-3813733.3178785983</v>
      </c>
      <c r="S115" s="391" t="s">
        <v>448</v>
      </c>
    </row>
    <row r="116" spans="3:19">
      <c r="J116" s="233"/>
      <c r="P116" s="269"/>
      <c r="Q116" s="269"/>
      <c r="R116" s="392">
        <v>334922.16009240871</v>
      </c>
      <c r="S116" s="391" t="s">
        <v>449</v>
      </c>
    </row>
    <row r="117" spans="3:19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204272909.63596568</v>
      </c>
      <c r="S117" s="391" t="s">
        <v>450</v>
      </c>
    </row>
    <row r="118" spans="3:19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87039506.550887138</v>
      </c>
      <c r="S118" s="391" t="s">
        <v>451</v>
      </c>
    </row>
    <row r="119" spans="3:19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16736012.993053835</v>
      </c>
      <c r="S119" s="391" t="s">
        <v>452</v>
      </c>
    </row>
    <row r="120" spans="3:19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82570.755999953792</v>
      </c>
      <c r="S120" s="391" t="s">
        <v>453</v>
      </c>
    </row>
    <row r="121" spans="3:19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47362741.187169746</v>
      </c>
      <c r="S121" s="391" t="s">
        <v>454</v>
      </c>
    </row>
    <row r="122" spans="3:19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0.39634968110566327</v>
      </c>
      <c r="S122" s="391" t="s">
        <v>105</v>
      </c>
    </row>
    <row r="123" spans="3:19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1468949118.9994586</v>
      </c>
      <c r="S123" s="391" t="s">
        <v>455</v>
      </c>
    </row>
    <row r="124" spans="3:19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5">
        <v>0.10681797376050146</v>
      </c>
      <c r="S124" s="393" t="s">
        <v>456</v>
      </c>
    </row>
    <row r="125" spans="3:19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2061458796</v>
      </c>
      <c r="S125" s="385" t="s">
        <v>38</v>
      </c>
    </row>
    <row r="126" spans="3:19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2172102538</v>
      </c>
      <c r="S126" s="387" t="s">
        <v>40</v>
      </c>
    </row>
    <row r="127" spans="3:19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2101872773.1538463</v>
      </c>
      <c r="S127" s="395" t="s">
        <v>438</v>
      </c>
    </row>
    <row r="128" spans="3:19" ht="13.5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49850982</v>
      </c>
      <c r="S128" s="397" t="s">
        <v>440</v>
      </c>
    </row>
    <row r="129" spans="3:19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79787935.722708017</v>
      </c>
      <c r="S132" s="269" t="str">
        <f>+K19&amp;" "&amp;M17</f>
        <v>PROJECTED YEAR Rev Require</v>
      </c>
    </row>
    <row r="133" spans="3:19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79787935.722708017</v>
      </c>
      <c r="S133" s="269" t="str">
        <f>K19&amp;" "&amp;N17</f>
        <v>PROJECTED YEAR  W Incentives</v>
      </c>
    </row>
    <row r="134" spans="3:19" ht="13.5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17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190284.42796565729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190284.42796565729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46424.678809523808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 t="shared" ref="K25:K30" si="10">G25</f>
        <v>250146.26304105911</v>
      </c>
      <c r="L25" s="519">
        <f t="shared" si="7"/>
        <v>0</v>
      </c>
      <c r="M25" s="518">
        <f t="shared" ref="M25:M30" si="11"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 t="shared" si="10"/>
        <v>236567.35307267582</v>
      </c>
      <c r="L26" s="519">
        <f t="shared" si="7"/>
        <v>0</v>
      </c>
      <c r="M26" s="518">
        <f t="shared" si="11"/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237817.12252361333</v>
      </c>
      <c r="H27" s="610">
        <v>237817.12252361333</v>
      </c>
      <c r="I27" s="511">
        <f t="shared" si="0"/>
        <v>0</v>
      </c>
      <c r="J27" s="511"/>
      <c r="K27" s="518">
        <f t="shared" si="10"/>
        <v>237817.12252361333</v>
      </c>
      <c r="L27" s="519">
        <f t="shared" si="7"/>
        <v>0</v>
      </c>
      <c r="M27" s="518">
        <f t="shared" si="11"/>
        <v>237817.12252361333</v>
      </c>
      <c r="N27" s="514">
        <f t="shared" si="8"/>
        <v>0</v>
      </c>
      <c r="O27" s="514">
        <f t="shared" si="9"/>
        <v>0</v>
      </c>
      <c r="P27" s="272"/>
    </row>
    <row r="28" spans="2:16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45345.035116279068</v>
      </c>
      <c r="F28" s="608">
        <v>1427878.5825169988</v>
      </c>
      <c r="G28" s="609">
        <v>189755.62532050579</v>
      </c>
      <c r="H28" s="610">
        <v>189755.62532050579</v>
      </c>
      <c r="I28" s="511">
        <f t="shared" si="0"/>
        <v>0</v>
      </c>
      <c r="J28" s="511"/>
      <c r="K28" s="518">
        <f t="shared" si="10"/>
        <v>189755.62532050579</v>
      </c>
      <c r="L28" s="519">
        <f t="shared" ref="L28" si="12">IF(K28&lt;&gt;0,+G28-K28,0)</f>
        <v>0</v>
      </c>
      <c r="M28" s="518">
        <f t="shared" si="11"/>
        <v>189755.62532050579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225728.69743600982</v>
      </c>
      <c r="H29" s="610">
        <v>225728.69743600982</v>
      </c>
      <c r="I29" s="511">
        <f t="shared" si="0"/>
        <v>0</v>
      </c>
      <c r="J29" s="511"/>
      <c r="K29" s="518">
        <f t="shared" si="10"/>
        <v>225728.69743600982</v>
      </c>
      <c r="L29" s="519">
        <f t="shared" ref="L29" si="13">IF(K29&lt;&gt;0,+G29-K29,0)</f>
        <v>0</v>
      </c>
      <c r="M29" s="518">
        <f t="shared" si="11"/>
        <v>225728.69743600982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>IU</v>
      </c>
      <c r="C30" s="507">
        <f>IF(D11="","-",+C29+1)</f>
        <v>2021</v>
      </c>
      <c r="D30" s="608">
        <v>1380321.5944682183</v>
      </c>
      <c r="E30" s="609">
        <v>46424.678809523808</v>
      </c>
      <c r="F30" s="608">
        <v>1333896.9156586945</v>
      </c>
      <c r="G30" s="609">
        <v>190284.42796565729</v>
      </c>
      <c r="H30" s="610">
        <v>190284.42796565729</v>
      </c>
      <c r="I30" s="511">
        <f t="shared" si="0"/>
        <v>0</v>
      </c>
      <c r="J30" s="511"/>
      <c r="K30" s="518">
        <f t="shared" si="10"/>
        <v>190284.42796565729</v>
      </c>
      <c r="L30" s="519">
        <f t="shared" ref="L30" si="14">IF(K30&lt;&gt;0,+G30-K30,0)</f>
        <v>0</v>
      </c>
      <c r="M30" s="518">
        <f t="shared" si="11"/>
        <v>190284.42796565729</v>
      </c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2022</v>
      </c>
      <c r="D31" s="523">
        <f>IF(F30+SUM(E$17:E30)=D$10,F30,D$10-SUM(E$17:E30))</f>
        <v>1333896.9156586945</v>
      </c>
      <c r="E31" s="522">
        <f>IF(+I14&lt;F30,I14,D31)</f>
        <v>46424.678809523808</v>
      </c>
      <c r="F31" s="523">
        <f t="shared" ref="F31:F48" si="15">+D31-E31</f>
        <v>1287472.2368491706</v>
      </c>
      <c r="G31" s="524">
        <f t="shared" ref="G31:G72" si="16">+I$12*((D31+F31)/2)+E31</f>
        <v>186429.34948411034</v>
      </c>
      <c r="H31" s="491">
        <f t="shared" ref="H31:H72" si="17">+I$13*((D31+F31)/2)+E31</f>
        <v>186429.34948411034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1287472.2368491706</v>
      </c>
      <c r="E32" s="522">
        <f>IF(+I14&lt;F31,I14,D32)</f>
        <v>46424.678809523808</v>
      </c>
      <c r="F32" s="523">
        <f t="shared" si="15"/>
        <v>1241047.5580396468</v>
      </c>
      <c r="G32" s="524">
        <f t="shared" si="16"/>
        <v>181470.35936119495</v>
      </c>
      <c r="H32" s="491">
        <f t="shared" si="17"/>
        <v>181470.35936119495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1241047.5580396468</v>
      </c>
      <c r="E33" s="522">
        <f>IF(+I14&lt;F32,I14,D33)</f>
        <v>46424.678809523808</v>
      </c>
      <c r="F33" s="523">
        <f t="shared" si="15"/>
        <v>1194622.879230123</v>
      </c>
      <c r="G33" s="524">
        <f t="shared" si="16"/>
        <v>176511.3692382795</v>
      </c>
      <c r="H33" s="491">
        <f t="shared" si="17"/>
        <v>176511.3692382795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1194622.879230123</v>
      </c>
      <c r="E34" s="522">
        <f>IF(+I14&lt;F33,I14,D34)</f>
        <v>46424.678809523808</v>
      </c>
      <c r="F34" s="523">
        <f t="shared" si="15"/>
        <v>1148198.2004205992</v>
      </c>
      <c r="G34" s="524">
        <f t="shared" si="16"/>
        <v>171552.37911536411</v>
      </c>
      <c r="H34" s="491">
        <f t="shared" si="17"/>
        <v>171552.37911536411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1148198.2004205992</v>
      </c>
      <c r="E35" s="522">
        <f>IF(+I14&lt;F34,I14,D35)</f>
        <v>46424.678809523808</v>
      </c>
      <c r="F35" s="523">
        <f t="shared" si="15"/>
        <v>1101773.5216110754</v>
      </c>
      <c r="G35" s="524">
        <f t="shared" si="16"/>
        <v>166593.38899244866</v>
      </c>
      <c r="H35" s="491">
        <f t="shared" si="17"/>
        <v>166593.38899244866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1101773.5216110754</v>
      </c>
      <c r="E36" s="522">
        <f>IF(+I14&lt;F35,I14,D36)</f>
        <v>46424.678809523808</v>
      </c>
      <c r="F36" s="523">
        <f t="shared" si="15"/>
        <v>1055348.8428015516</v>
      </c>
      <c r="G36" s="524">
        <f t="shared" si="16"/>
        <v>161634.39886953324</v>
      </c>
      <c r="H36" s="491">
        <f t="shared" si="17"/>
        <v>161634.39886953324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1055348.8428015516</v>
      </c>
      <c r="E37" s="522">
        <f>IF(+I14&lt;F36,I14,D37)</f>
        <v>46424.678809523808</v>
      </c>
      <c r="F37" s="523">
        <f t="shared" si="15"/>
        <v>1008924.1639920278</v>
      </c>
      <c r="G37" s="524">
        <f t="shared" si="16"/>
        <v>156675.40874661782</v>
      </c>
      <c r="H37" s="491">
        <f t="shared" si="17"/>
        <v>156675.40874661782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1008924.1639920278</v>
      </c>
      <c r="E38" s="522">
        <f>IF(+I14&lt;F37,I14,D38)</f>
        <v>46424.678809523808</v>
      </c>
      <c r="F38" s="523">
        <f t="shared" si="15"/>
        <v>962499.48518250394</v>
      </c>
      <c r="G38" s="524">
        <f t="shared" si="16"/>
        <v>151716.4186237024</v>
      </c>
      <c r="H38" s="491">
        <f t="shared" si="17"/>
        <v>151716.4186237024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962499.48518250394</v>
      </c>
      <c r="E39" s="522">
        <f>IF(+I14&lt;F38,I14,D39)</f>
        <v>46424.678809523808</v>
      </c>
      <c r="F39" s="523">
        <f t="shared" si="15"/>
        <v>916074.80637298012</v>
      </c>
      <c r="G39" s="524">
        <f t="shared" si="16"/>
        <v>146757.42850078698</v>
      </c>
      <c r="H39" s="491">
        <f t="shared" si="17"/>
        <v>146757.42850078698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916074.80637298012</v>
      </c>
      <c r="E40" s="522">
        <f>IF(+I14&lt;F39,I14,D40)</f>
        <v>46424.678809523808</v>
      </c>
      <c r="F40" s="523">
        <f t="shared" si="15"/>
        <v>869650.12756345631</v>
      </c>
      <c r="G40" s="524">
        <f t="shared" si="16"/>
        <v>141798.43837787156</v>
      </c>
      <c r="H40" s="491">
        <f t="shared" si="17"/>
        <v>141798.43837787156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869650.12756345631</v>
      </c>
      <c r="E41" s="522">
        <f>IF(+I14&lt;F40,I14,D41)</f>
        <v>46424.678809523808</v>
      </c>
      <c r="F41" s="523">
        <f t="shared" si="15"/>
        <v>823225.44875393249</v>
      </c>
      <c r="G41" s="524">
        <f t="shared" si="16"/>
        <v>136839.44825495614</v>
      </c>
      <c r="H41" s="491">
        <f t="shared" si="17"/>
        <v>136839.44825495614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823225.44875393249</v>
      </c>
      <c r="E42" s="522">
        <f>IF(+I14&lt;F41,I14,D42)</f>
        <v>46424.678809523808</v>
      </c>
      <c r="F42" s="523">
        <f t="shared" si="15"/>
        <v>776800.76994440868</v>
      </c>
      <c r="G42" s="524">
        <f t="shared" si="16"/>
        <v>131880.45813204069</v>
      </c>
      <c r="H42" s="491">
        <f t="shared" si="17"/>
        <v>131880.45813204069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776800.76994440868</v>
      </c>
      <c r="E43" s="522">
        <f>IF(+I14&lt;F42,I14,D43)</f>
        <v>46424.678809523808</v>
      </c>
      <c r="F43" s="523">
        <f t="shared" si="15"/>
        <v>730376.09113488486</v>
      </c>
      <c r="G43" s="524">
        <f t="shared" si="16"/>
        <v>126921.46800912527</v>
      </c>
      <c r="H43" s="491">
        <f t="shared" si="17"/>
        <v>126921.46800912527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730376.09113488486</v>
      </c>
      <c r="E44" s="522">
        <f>IF(+I14&lt;F43,I14,D44)</f>
        <v>46424.678809523808</v>
      </c>
      <c r="F44" s="523">
        <f t="shared" si="15"/>
        <v>683951.41232536105</v>
      </c>
      <c r="G44" s="524">
        <f t="shared" si="16"/>
        <v>121962.47788620985</v>
      </c>
      <c r="H44" s="491">
        <f t="shared" si="17"/>
        <v>121962.47788620985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683951.41232536105</v>
      </c>
      <c r="E45" s="522">
        <f>IF(+I14&lt;F44,I14,D45)</f>
        <v>46424.678809523808</v>
      </c>
      <c r="F45" s="523">
        <f t="shared" si="15"/>
        <v>637526.73351583723</v>
      </c>
      <c r="G45" s="524">
        <f t="shared" si="16"/>
        <v>117003.48776329443</v>
      </c>
      <c r="H45" s="491">
        <f t="shared" si="17"/>
        <v>117003.48776329443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637526.73351583723</v>
      </c>
      <c r="E46" s="522">
        <f>IF(+I14&lt;F45,I14,D46)</f>
        <v>46424.678809523808</v>
      </c>
      <c r="F46" s="523">
        <f t="shared" si="15"/>
        <v>591102.05470631341</v>
      </c>
      <c r="G46" s="524">
        <f t="shared" si="16"/>
        <v>112044.49764037901</v>
      </c>
      <c r="H46" s="491">
        <f t="shared" si="17"/>
        <v>112044.49764037901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591102.05470631341</v>
      </c>
      <c r="E47" s="522">
        <f>IF(+I14&lt;F46,I14,D47)</f>
        <v>46424.678809523808</v>
      </c>
      <c r="F47" s="523">
        <f t="shared" si="15"/>
        <v>544677.3758967896</v>
      </c>
      <c r="G47" s="524">
        <f t="shared" si="16"/>
        <v>107085.50751746359</v>
      </c>
      <c r="H47" s="491">
        <f t="shared" si="17"/>
        <v>107085.50751746359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544677.3758967896</v>
      </c>
      <c r="E48" s="522">
        <f>IF(+I14&lt;F47,I14,D48)</f>
        <v>46424.678809523808</v>
      </c>
      <c r="F48" s="523">
        <f t="shared" si="15"/>
        <v>498252.69708726578</v>
      </c>
      <c r="G48" s="524">
        <f t="shared" si="16"/>
        <v>102126.51739454817</v>
      </c>
      <c r="H48" s="491">
        <f t="shared" si="17"/>
        <v>102126.51739454817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498252.69708726578</v>
      </c>
      <c r="E49" s="522">
        <f>IF(+I14&lt;F48,I14,D49)</f>
        <v>46424.678809523808</v>
      </c>
      <c r="F49" s="523">
        <f t="shared" ref="F49:F72" si="18">+D49-E49</f>
        <v>451828.01827774197</v>
      </c>
      <c r="G49" s="524">
        <f t="shared" si="16"/>
        <v>97167.527271632745</v>
      </c>
      <c r="H49" s="491">
        <f t="shared" si="17"/>
        <v>97167.527271632745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451828.01827774197</v>
      </c>
      <c r="E50" s="522">
        <f>IF(+I14&lt;F49,I14,D50)</f>
        <v>46424.678809523808</v>
      </c>
      <c r="F50" s="523">
        <f t="shared" si="18"/>
        <v>405403.33946821815</v>
      </c>
      <c r="G50" s="524">
        <f t="shared" si="16"/>
        <v>92208.537148717311</v>
      </c>
      <c r="H50" s="491">
        <f t="shared" si="17"/>
        <v>92208.537148717311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405403.33946821815</v>
      </c>
      <c r="E51" s="522">
        <f>IF(+I14&lt;F50,I14,D51)</f>
        <v>46424.678809523808</v>
      </c>
      <c r="F51" s="523">
        <f t="shared" si="18"/>
        <v>358978.66065869434</v>
      </c>
      <c r="G51" s="524">
        <f t="shared" si="16"/>
        <v>87249.54702580189</v>
      </c>
      <c r="H51" s="491">
        <f t="shared" si="17"/>
        <v>87249.54702580189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358978.66065869434</v>
      </c>
      <c r="E52" s="522">
        <f>IF(+I14&lt;F51,I14,D52)</f>
        <v>46424.678809523808</v>
      </c>
      <c r="F52" s="523">
        <f t="shared" si="18"/>
        <v>312553.98184917052</v>
      </c>
      <c r="G52" s="524">
        <f t="shared" si="16"/>
        <v>82290.55690288647</v>
      </c>
      <c r="H52" s="491">
        <f t="shared" si="17"/>
        <v>82290.55690288647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312553.98184917052</v>
      </c>
      <c r="E53" s="522">
        <f>IF(+I14&lt;F52,I14,D53)</f>
        <v>46424.678809523808</v>
      </c>
      <c r="F53" s="523">
        <f t="shared" si="18"/>
        <v>266129.30303964671</v>
      </c>
      <c r="G53" s="524">
        <f t="shared" si="16"/>
        <v>77331.566779971035</v>
      </c>
      <c r="H53" s="491">
        <f t="shared" si="17"/>
        <v>77331.566779971035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266129.30303964671</v>
      </c>
      <c r="E54" s="522">
        <f>IF(+I14&lt;F53,I14,D54)</f>
        <v>46424.678809523808</v>
      </c>
      <c r="F54" s="523">
        <f t="shared" si="18"/>
        <v>219704.62423012289</v>
      </c>
      <c r="G54" s="524">
        <f t="shared" si="16"/>
        <v>72372.576657055615</v>
      </c>
      <c r="H54" s="491">
        <f t="shared" si="17"/>
        <v>72372.576657055615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219704.62423012289</v>
      </c>
      <c r="E55" s="522">
        <f>IF(+I14&lt;F54,I14,D55)</f>
        <v>46424.678809523808</v>
      </c>
      <c r="F55" s="523">
        <f t="shared" si="18"/>
        <v>173279.94542059908</v>
      </c>
      <c r="G55" s="524">
        <f t="shared" si="16"/>
        <v>67413.586534140195</v>
      </c>
      <c r="H55" s="491">
        <f t="shared" si="17"/>
        <v>67413.586534140195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173279.94542059908</v>
      </c>
      <c r="E56" s="522">
        <f>IF(+I14&lt;F55,I14,D56)</f>
        <v>46424.678809523808</v>
      </c>
      <c r="F56" s="523">
        <f t="shared" si="18"/>
        <v>126855.26661107526</v>
      </c>
      <c r="G56" s="524">
        <f t="shared" si="16"/>
        <v>62454.596411224775</v>
      </c>
      <c r="H56" s="491">
        <f t="shared" si="17"/>
        <v>62454.596411224775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126855.26661107526</v>
      </c>
      <c r="E57" s="522">
        <f>IF(+I14&lt;F56,I14,D57)</f>
        <v>46424.678809523808</v>
      </c>
      <c r="F57" s="523">
        <f t="shared" si="18"/>
        <v>80430.587801551446</v>
      </c>
      <c r="G57" s="524">
        <f t="shared" si="16"/>
        <v>57495.606288309355</v>
      </c>
      <c r="H57" s="491">
        <f t="shared" si="17"/>
        <v>57495.606288309355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80430.587801551446</v>
      </c>
      <c r="E58" s="522">
        <f>IF(+I14&lt;F57,I14,D58)</f>
        <v>46424.678809523808</v>
      </c>
      <c r="F58" s="523">
        <f t="shared" si="18"/>
        <v>34005.908992027638</v>
      </c>
      <c r="G58" s="524">
        <f t="shared" si="16"/>
        <v>52536.616165393927</v>
      </c>
      <c r="H58" s="491">
        <f t="shared" si="17"/>
        <v>52536.616165393927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34005.908992027638</v>
      </c>
      <c r="E59" s="522">
        <f>IF(+I14&lt;F58,I14,D59)</f>
        <v>34005.908992027638</v>
      </c>
      <c r="F59" s="523">
        <f t="shared" si="18"/>
        <v>0</v>
      </c>
      <c r="G59" s="524">
        <f t="shared" si="16"/>
        <v>35822.130139233843</v>
      </c>
      <c r="H59" s="491">
        <f t="shared" si="17"/>
        <v>35822.130139233843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1949836.51</v>
      </c>
      <c r="F73" s="375"/>
      <c r="G73" s="375">
        <f>SUM(G17:G72)</f>
        <v>6836534.3425860386</v>
      </c>
      <c r="H73" s="375">
        <f>SUM(H17:H72)</f>
        <v>6836534.3425860386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190284.42796565729</v>
      </c>
      <c r="N87" s="546">
        <f>IF(J92&lt;D11,0,VLOOKUP(J92,C17:O72,11))</f>
        <v>190284.42796565729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200520.70455071999</v>
      </c>
      <c r="N88" s="550">
        <f>IF(J92&lt;D11,0,VLOOKUP(J92,C99:P154,7))</f>
        <v>200520.70455071999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10236.276585062704</v>
      </c>
      <c r="N89" s="555">
        <f>+N88-N87</f>
        <v>10236.276585062704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1949836.51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47556.988048780491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23">+I99-H99</f>
        <v>0</v>
      </c>
      <c r="K99" s="514"/>
      <c r="L99" s="512">
        <v>119814</v>
      </c>
      <c r="M99" s="513">
        <f t="shared" ref="M99:M130" si="24">IF(L99&lt;&gt;0,+H99-L99,0)</f>
        <v>0</v>
      </c>
      <c r="N99" s="512">
        <v>119814</v>
      </c>
      <c r="O99" s="513">
        <f t="shared" ref="O99:O130" si="25">IF(N99&lt;&gt;0,+I99-N99,0)</f>
        <v>0</v>
      </c>
      <c r="P99" s="513">
        <f t="shared" ref="P99:P130" si="26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23"/>
        <v>0</v>
      </c>
      <c r="K100" s="514"/>
      <c r="L100" s="518">
        <f t="shared" ref="L100:L105" si="27">H100</f>
        <v>327269.44030165928</v>
      </c>
      <c r="M100" s="519">
        <f t="shared" si="24"/>
        <v>0</v>
      </c>
      <c r="N100" s="518">
        <f t="shared" ref="N100:N105" si="28">I100</f>
        <v>327269.44030165928</v>
      </c>
      <c r="O100" s="514">
        <f t="shared" si="25"/>
        <v>0</v>
      </c>
      <c r="P100" s="514">
        <f t="shared" si="26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23"/>
        <v>0</v>
      </c>
      <c r="K101" s="514"/>
      <c r="L101" s="518">
        <f t="shared" si="27"/>
        <v>354150.48973333737</v>
      </c>
      <c r="M101" s="519">
        <f t="shared" si="24"/>
        <v>0</v>
      </c>
      <c r="N101" s="518">
        <f t="shared" si="28"/>
        <v>354150.48973333737</v>
      </c>
      <c r="O101" s="514">
        <f t="shared" si="25"/>
        <v>0</v>
      </c>
      <c r="P101" s="514">
        <f t="shared" si="26"/>
        <v>0</v>
      </c>
      <c r="Q101" s="269"/>
    </row>
    <row r="102" spans="1:17">
      <c r="B102" s="195" t="str">
        <f t="shared" si="29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23"/>
        <v>0</v>
      </c>
      <c r="K102" s="514"/>
      <c r="L102" s="518">
        <f t="shared" si="27"/>
        <v>318639.77382654941</v>
      </c>
      <c r="M102" s="519">
        <f t="shared" si="24"/>
        <v>0</v>
      </c>
      <c r="N102" s="518">
        <f t="shared" si="28"/>
        <v>318639.77382654941</v>
      </c>
      <c r="O102" s="514">
        <f t="shared" si="25"/>
        <v>0</v>
      </c>
      <c r="P102" s="514">
        <f t="shared" si="26"/>
        <v>0</v>
      </c>
      <c r="Q102" s="269"/>
    </row>
    <row r="103" spans="1:17">
      <c r="B103" s="195" t="str">
        <f t="shared" si="29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23"/>
        <v>0</v>
      </c>
      <c r="K103" s="514"/>
      <c r="L103" s="518">
        <f t="shared" si="27"/>
        <v>305968.60569385614</v>
      </c>
      <c r="M103" s="519">
        <f t="shared" si="24"/>
        <v>0</v>
      </c>
      <c r="N103" s="518">
        <f t="shared" si="28"/>
        <v>305968.60569385614</v>
      </c>
      <c r="O103" s="514">
        <f t="shared" si="25"/>
        <v>0</v>
      </c>
      <c r="P103" s="514">
        <f t="shared" si="26"/>
        <v>0</v>
      </c>
      <c r="Q103" s="269"/>
    </row>
    <row r="104" spans="1:17">
      <c r="B104" s="195" t="str">
        <f t="shared" si="29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27"/>
        <v>278765.62951624766</v>
      </c>
      <c r="M104" s="519">
        <f t="shared" ref="M104:M109" si="30">IF(L104&lt;&gt;0,+H104-L104,0)</f>
        <v>0</v>
      </c>
      <c r="N104" s="518">
        <f t="shared" si="28"/>
        <v>278765.62951624766</v>
      </c>
      <c r="O104" s="514">
        <f t="shared" ref="O104:O109" si="31">IF(N104&lt;&gt;0,+I104-N104,0)</f>
        <v>0</v>
      </c>
      <c r="P104" s="514">
        <f t="shared" ref="P104:P109" si="32"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27"/>
        <v>273540.36469294201</v>
      </c>
      <c r="M105" s="519">
        <f t="shared" si="30"/>
        <v>0</v>
      </c>
      <c r="N105" s="518">
        <f t="shared" si="28"/>
        <v>273540.36469294201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23"/>
        <v>0</v>
      </c>
      <c r="K106" s="514"/>
      <c r="L106" s="518">
        <f t="shared" ref="L106:L111" si="33">H106</f>
        <v>260481.11000678584</v>
      </c>
      <c r="M106" s="519">
        <f t="shared" si="30"/>
        <v>0</v>
      </c>
      <c r="N106" s="518">
        <f t="shared" ref="N106:N111" si="34">I106</f>
        <v>260481.11000678584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23"/>
        <v>0</v>
      </c>
      <c r="K107" s="514"/>
      <c r="L107" s="518">
        <f t="shared" si="33"/>
        <v>245748.17532364058</v>
      </c>
      <c r="M107" s="519">
        <f t="shared" si="30"/>
        <v>0</v>
      </c>
      <c r="N107" s="518">
        <f t="shared" si="34"/>
        <v>245748.17532364058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23"/>
        <v>0</v>
      </c>
      <c r="K108" s="514"/>
      <c r="L108" s="518">
        <f t="shared" si="33"/>
        <v>232605.71494726205</v>
      </c>
      <c r="M108" s="519">
        <f t="shared" si="30"/>
        <v>0</v>
      </c>
      <c r="N108" s="518">
        <f t="shared" si="34"/>
        <v>232605.71494726205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23"/>
        <v>0</v>
      </c>
      <c r="K109" s="514"/>
      <c r="L109" s="518">
        <f t="shared" si="33"/>
        <v>203383.67510232344</v>
      </c>
      <c r="M109" s="519">
        <f t="shared" si="30"/>
        <v>0</v>
      </c>
      <c r="N109" s="518">
        <f t="shared" si="34"/>
        <v>203383.67510232344</v>
      </c>
      <c r="O109" s="514">
        <f t="shared" si="31"/>
        <v>0</v>
      </c>
      <c r="P109" s="514">
        <f t="shared" si="32"/>
        <v>0</v>
      </c>
      <c r="Q109" s="269"/>
    </row>
    <row r="110" spans="1:17">
      <c r="B110" s="195" t="str">
        <f t="shared" si="29"/>
        <v/>
      </c>
      <c r="C110" s="507">
        <f>IF(D93="","-",+C109+1)</f>
        <v>2019</v>
      </c>
      <c r="D110" s="508">
        <v>1463077.2480630106</v>
      </c>
      <c r="E110" s="516">
        <v>45345.035116279068</v>
      </c>
      <c r="F110" s="515">
        <v>1417732.2129467316</v>
      </c>
      <c r="G110" s="515">
        <v>1440404.7305048711</v>
      </c>
      <c r="H110" s="516">
        <v>199526.74471129151</v>
      </c>
      <c r="I110" s="510">
        <v>199526.74471129151</v>
      </c>
      <c r="J110" s="514">
        <f t="shared" si="23"/>
        <v>0</v>
      </c>
      <c r="K110" s="514"/>
      <c r="L110" s="518">
        <f t="shared" si="33"/>
        <v>199526.74471129151</v>
      </c>
      <c r="M110" s="519">
        <f t="shared" ref="M110" si="35">IF(L110&lt;&gt;0,+H110-L110,0)</f>
        <v>0</v>
      </c>
      <c r="N110" s="518">
        <f t="shared" si="34"/>
        <v>199526.74471129151</v>
      </c>
      <c r="O110" s="514">
        <f t="shared" si="25"/>
        <v>0</v>
      </c>
      <c r="P110" s="514">
        <f t="shared" si="26"/>
        <v>0</v>
      </c>
      <c r="Q110" s="269"/>
    </row>
    <row r="111" spans="1:17">
      <c r="B111" s="195" t="str">
        <f t="shared" si="29"/>
        <v/>
      </c>
      <c r="C111" s="507">
        <f>IF(D93="","-",+C110+1)</f>
        <v>2020</v>
      </c>
      <c r="D111" s="508">
        <v>1417732.2129467316</v>
      </c>
      <c r="E111" s="516">
        <v>46424.678809523808</v>
      </c>
      <c r="F111" s="515">
        <v>1371307.5341372078</v>
      </c>
      <c r="G111" s="515">
        <v>1394519.8735419698</v>
      </c>
      <c r="H111" s="516">
        <v>196438.52610487738</v>
      </c>
      <c r="I111" s="510">
        <v>196438.52610487738</v>
      </c>
      <c r="J111" s="514">
        <f t="shared" si="23"/>
        <v>0</v>
      </c>
      <c r="K111" s="514"/>
      <c r="L111" s="518">
        <f t="shared" si="33"/>
        <v>196438.52610487738</v>
      </c>
      <c r="M111" s="519">
        <f t="shared" ref="M111" si="36">IF(L111&lt;&gt;0,+H111-L111,0)</f>
        <v>0</v>
      </c>
      <c r="N111" s="518">
        <f t="shared" si="34"/>
        <v>196438.52610487738</v>
      </c>
      <c r="O111" s="514">
        <f t="shared" si="25"/>
        <v>0</v>
      </c>
      <c r="P111" s="514">
        <f t="shared" si="26"/>
        <v>0</v>
      </c>
      <c r="Q111" s="269"/>
    </row>
    <row r="112" spans="1:17">
      <c r="B112" s="195" t="str">
        <f t="shared" si="29"/>
        <v/>
      </c>
      <c r="C112" s="507">
        <f>IF(D93="","-",+C111+1)</f>
        <v>2021</v>
      </c>
      <c r="D112" s="374">
        <f>IF(F111+SUM(E$99:E111)=D$92,F111,D$92-SUM(E$99:E111))</f>
        <v>1371307.5341372078</v>
      </c>
      <c r="E112" s="522">
        <f>IF(+J96&lt;F111,J96,D112)</f>
        <v>47556.988048780491</v>
      </c>
      <c r="F112" s="523">
        <f t="shared" ref="F112:F130" si="37">+D112-E112</f>
        <v>1323750.5460884273</v>
      </c>
      <c r="G112" s="523">
        <f t="shared" ref="G112:G130" si="38">+(F112+D112)/2</f>
        <v>1347529.0401128177</v>
      </c>
      <c r="H112" s="526">
        <f>+J$94*G112+E112</f>
        <v>200520.70455071999</v>
      </c>
      <c r="I112" s="577">
        <f>+J$95*G112+E112</f>
        <v>200520.70455071999</v>
      </c>
      <c r="J112" s="514">
        <f t="shared" si="23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  <c r="Q112" s="269"/>
    </row>
    <row r="113" spans="2:17">
      <c r="B113" s="195" t="str">
        <f t="shared" si="29"/>
        <v/>
      </c>
      <c r="C113" s="507">
        <f>IF(D93="","-",+C112+1)</f>
        <v>2022</v>
      </c>
      <c r="D113" s="374">
        <f>IF(F112+SUM(E$99:E112)=D$92,F112,D$92-SUM(E$99:E112))</f>
        <v>1323750.5460884273</v>
      </c>
      <c r="E113" s="522">
        <f>IF(+J96&lt;F112,J96,D113)</f>
        <v>47556.988048780491</v>
      </c>
      <c r="F113" s="523">
        <f t="shared" si="37"/>
        <v>1276193.5580396468</v>
      </c>
      <c r="G113" s="523">
        <f t="shared" si="38"/>
        <v>1299972.052064037</v>
      </c>
      <c r="H113" s="526">
        <f t="shared" ref="H113:H154" si="39">+J$94*G113+E113</f>
        <v>195122.30984378973</v>
      </c>
      <c r="I113" s="577">
        <f t="shared" ref="I113:I154" si="40">+J$95*G113+E113</f>
        <v>195122.30984378973</v>
      </c>
      <c r="J113" s="514">
        <f t="shared" si="23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  <c r="Q113" s="269"/>
    </row>
    <row r="114" spans="2:17">
      <c r="B114" s="195" t="str">
        <f t="shared" si="29"/>
        <v/>
      </c>
      <c r="C114" s="507">
        <f>IF(D93="","-",+C113+1)</f>
        <v>2023</v>
      </c>
      <c r="D114" s="374">
        <f>IF(F113+SUM(E$99:E113)=D$92,F113,D$92-SUM(E$99:E113))</f>
        <v>1276193.5580396468</v>
      </c>
      <c r="E114" s="522">
        <f>IF(+J96&lt;F113,J96,D114)</f>
        <v>47556.988048780491</v>
      </c>
      <c r="F114" s="523">
        <f t="shared" si="37"/>
        <v>1228636.5699908664</v>
      </c>
      <c r="G114" s="523">
        <f t="shared" si="38"/>
        <v>1252415.0640152567</v>
      </c>
      <c r="H114" s="526">
        <f t="shared" si="39"/>
        <v>189723.91513685958</v>
      </c>
      <c r="I114" s="577">
        <f t="shared" si="40"/>
        <v>189723.91513685958</v>
      </c>
      <c r="J114" s="514">
        <f t="shared" si="23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  <c r="Q114" s="269"/>
    </row>
    <row r="115" spans="2:17">
      <c r="B115" s="195" t="str">
        <f t="shared" si="29"/>
        <v/>
      </c>
      <c r="C115" s="507">
        <f>IF(D93="","-",+C114+1)</f>
        <v>2024</v>
      </c>
      <c r="D115" s="374">
        <f>IF(F114+SUM(E$99:E114)=D$92,F114,D$92-SUM(E$99:E114))</f>
        <v>1228636.5699908664</v>
      </c>
      <c r="E115" s="522">
        <f>IF(+J96&lt;F114,J96,D115)</f>
        <v>47556.988048780491</v>
      </c>
      <c r="F115" s="523">
        <f t="shared" si="37"/>
        <v>1181079.5819420859</v>
      </c>
      <c r="G115" s="523">
        <f t="shared" si="38"/>
        <v>1204858.075966476</v>
      </c>
      <c r="H115" s="526">
        <f t="shared" si="39"/>
        <v>184325.52042992931</v>
      </c>
      <c r="I115" s="577">
        <f t="shared" si="40"/>
        <v>184325.52042992931</v>
      </c>
      <c r="J115" s="514">
        <f t="shared" si="23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  <c r="Q115" s="269"/>
    </row>
    <row r="116" spans="2:17">
      <c r="B116" s="195" t="str">
        <f t="shared" si="29"/>
        <v/>
      </c>
      <c r="C116" s="507">
        <f>IF(D93="","-",+C115+1)</f>
        <v>2025</v>
      </c>
      <c r="D116" s="374">
        <f>IF(F115+SUM(E$99:E115)=D$92,F115,D$92-SUM(E$99:E115))</f>
        <v>1181079.5819420859</v>
      </c>
      <c r="E116" s="522">
        <f>IF(+J96&lt;F115,J96,D116)</f>
        <v>47556.988048780491</v>
      </c>
      <c r="F116" s="523">
        <f t="shared" si="37"/>
        <v>1133522.5938933054</v>
      </c>
      <c r="G116" s="523">
        <f t="shared" si="38"/>
        <v>1157301.0879176958</v>
      </c>
      <c r="H116" s="526">
        <f t="shared" si="39"/>
        <v>178927.12572299916</v>
      </c>
      <c r="I116" s="577">
        <f t="shared" si="40"/>
        <v>178927.12572299916</v>
      </c>
      <c r="J116" s="514">
        <f t="shared" si="23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  <c r="Q116" s="269"/>
    </row>
    <row r="117" spans="2:17">
      <c r="B117" s="195" t="str">
        <f t="shared" si="29"/>
        <v/>
      </c>
      <c r="C117" s="507">
        <f>IF(D93="","-",+C116+1)</f>
        <v>2026</v>
      </c>
      <c r="D117" s="374">
        <f>IF(F116+SUM(E$99:E116)=D$92,F116,D$92-SUM(E$99:E116))</f>
        <v>1133522.5938933054</v>
      </c>
      <c r="E117" s="522">
        <f>IF(+J96&lt;F116,J96,D117)</f>
        <v>47556.988048780491</v>
      </c>
      <c r="F117" s="523">
        <f t="shared" si="37"/>
        <v>1085965.6058445249</v>
      </c>
      <c r="G117" s="523">
        <f t="shared" si="38"/>
        <v>1109744.099868915</v>
      </c>
      <c r="H117" s="526">
        <f t="shared" si="39"/>
        <v>173528.73101606889</v>
      </c>
      <c r="I117" s="577">
        <f t="shared" si="40"/>
        <v>173528.73101606889</v>
      </c>
      <c r="J117" s="514">
        <f t="shared" si="23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  <c r="Q117" s="269"/>
    </row>
    <row r="118" spans="2:17">
      <c r="B118" s="195" t="str">
        <f t="shared" si="29"/>
        <v/>
      </c>
      <c r="C118" s="507">
        <f>IF(D93="","-",+C117+1)</f>
        <v>2027</v>
      </c>
      <c r="D118" s="374">
        <f>IF(F117+SUM(E$99:E117)=D$92,F117,D$92-SUM(E$99:E117))</f>
        <v>1085965.6058445249</v>
      </c>
      <c r="E118" s="522">
        <f>IF(+J96&lt;F117,J96,D118)</f>
        <v>47556.988048780491</v>
      </c>
      <c r="F118" s="523">
        <f t="shared" si="37"/>
        <v>1038408.6177957444</v>
      </c>
      <c r="G118" s="523">
        <f t="shared" si="38"/>
        <v>1062187.1118201348</v>
      </c>
      <c r="H118" s="526">
        <f t="shared" si="39"/>
        <v>168130.33630913871</v>
      </c>
      <c r="I118" s="577">
        <f t="shared" si="40"/>
        <v>168130.33630913871</v>
      </c>
      <c r="J118" s="514">
        <f t="shared" si="23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  <c r="Q118" s="269"/>
    </row>
    <row r="119" spans="2:17">
      <c r="B119" s="195" t="str">
        <f t="shared" si="29"/>
        <v/>
      </c>
      <c r="C119" s="507">
        <f>IF(D93="","-",+C118+1)</f>
        <v>2028</v>
      </c>
      <c r="D119" s="374">
        <f>IF(F118+SUM(E$99:E118)=D$92,F118,D$92-SUM(E$99:E118))</f>
        <v>1038408.6177957444</v>
      </c>
      <c r="E119" s="522">
        <f>IF(+J96&lt;F118,J96,D119)</f>
        <v>47556.988048780491</v>
      </c>
      <c r="F119" s="523">
        <f t="shared" si="37"/>
        <v>990851.62974696397</v>
      </c>
      <c r="G119" s="523">
        <f t="shared" si="38"/>
        <v>1014630.1237713542</v>
      </c>
      <c r="H119" s="526">
        <f t="shared" si="39"/>
        <v>162731.94160220848</v>
      </c>
      <c r="I119" s="577">
        <f t="shared" si="40"/>
        <v>162731.94160220848</v>
      </c>
      <c r="J119" s="514">
        <f t="shared" si="23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  <c r="Q119" s="269"/>
    </row>
    <row r="120" spans="2:17">
      <c r="B120" s="195" t="str">
        <f t="shared" si="29"/>
        <v/>
      </c>
      <c r="C120" s="507">
        <f>IF(D93="","-",+C119+1)</f>
        <v>2029</v>
      </c>
      <c r="D120" s="374">
        <f>IF(F119+SUM(E$99:E119)=D$92,F119,D$92-SUM(E$99:E119))</f>
        <v>990851.62974696397</v>
      </c>
      <c r="E120" s="522">
        <f>IF(+J96&lt;F119,J96,D120)</f>
        <v>47556.988048780491</v>
      </c>
      <c r="F120" s="523">
        <f t="shared" si="37"/>
        <v>943294.64169818349</v>
      </c>
      <c r="G120" s="523">
        <f t="shared" si="38"/>
        <v>967073.13572257373</v>
      </c>
      <c r="H120" s="526">
        <f t="shared" si="39"/>
        <v>157333.54689527827</v>
      </c>
      <c r="I120" s="577">
        <f t="shared" si="40"/>
        <v>157333.54689527827</v>
      </c>
      <c r="J120" s="514">
        <f t="shared" si="23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  <c r="Q120" s="269"/>
    </row>
    <row r="121" spans="2:17">
      <c r="B121" s="195" t="str">
        <f t="shared" si="29"/>
        <v/>
      </c>
      <c r="C121" s="507">
        <f>IF(D93="","-",+C120+1)</f>
        <v>2030</v>
      </c>
      <c r="D121" s="374">
        <f>IF(F120+SUM(E$99:E120)=D$92,F120,D$92-SUM(E$99:E120))</f>
        <v>943294.64169818349</v>
      </c>
      <c r="E121" s="522">
        <f>IF(+J96&lt;F120,J96,D121)</f>
        <v>47556.988048780491</v>
      </c>
      <c r="F121" s="523">
        <f t="shared" si="37"/>
        <v>895737.65364940302</v>
      </c>
      <c r="G121" s="523">
        <f t="shared" si="38"/>
        <v>919516.14767379325</v>
      </c>
      <c r="H121" s="526">
        <f t="shared" si="39"/>
        <v>151935.15218834806</v>
      </c>
      <c r="I121" s="577">
        <f t="shared" si="40"/>
        <v>151935.15218834806</v>
      </c>
      <c r="J121" s="514">
        <f t="shared" si="23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  <c r="Q121" s="269"/>
    </row>
    <row r="122" spans="2:17">
      <c r="B122" s="195" t="str">
        <f t="shared" si="29"/>
        <v/>
      </c>
      <c r="C122" s="507">
        <f>IF(D93="","-",+C121+1)</f>
        <v>2031</v>
      </c>
      <c r="D122" s="374">
        <f>IF(F121+SUM(E$99:E121)=D$92,F121,D$92-SUM(E$99:E121))</f>
        <v>895737.65364940302</v>
      </c>
      <c r="E122" s="522">
        <f>IF(+J96&lt;F121,J96,D122)</f>
        <v>47556.988048780491</v>
      </c>
      <c r="F122" s="523">
        <f t="shared" si="37"/>
        <v>848180.66560062254</v>
      </c>
      <c r="G122" s="523">
        <f t="shared" si="38"/>
        <v>871959.15962501278</v>
      </c>
      <c r="H122" s="526">
        <f t="shared" si="39"/>
        <v>146536.75748141785</v>
      </c>
      <c r="I122" s="577">
        <f t="shared" si="40"/>
        <v>146536.75748141785</v>
      </c>
      <c r="J122" s="514">
        <f t="shared" si="23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  <c r="Q122" s="269"/>
    </row>
    <row r="123" spans="2:17">
      <c r="B123" s="195" t="str">
        <f t="shared" si="29"/>
        <v/>
      </c>
      <c r="C123" s="507">
        <f>IF(D93="","-",+C122+1)</f>
        <v>2032</v>
      </c>
      <c r="D123" s="374">
        <f>IF(F122+SUM(E$99:E122)=D$92,F122,D$92-SUM(E$99:E122))</f>
        <v>848180.66560062254</v>
      </c>
      <c r="E123" s="522">
        <f>IF(+J96&lt;F122,J96,D123)</f>
        <v>47556.988048780491</v>
      </c>
      <c r="F123" s="523">
        <f t="shared" si="37"/>
        <v>800623.67755184206</v>
      </c>
      <c r="G123" s="523">
        <f t="shared" si="38"/>
        <v>824402.1715762323</v>
      </c>
      <c r="H123" s="526">
        <f t="shared" si="39"/>
        <v>141138.36277448764</v>
      </c>
      <c r="I123" s="577">
        <f t="shared" si="40"/>
        <v>141138.36277448764</v>
      </c>
      <c r="J123" s="514">
        <f t="shared" si="23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  <c r="Q123" s="269"/>
    </row>
    <row r="124" spans="2:17">
      <c r="B124" s="195" t="str">
        <f t="shared" si="29"/>
        <v/>
      </c>
      <c r="C124" s="507">
        <f>IF(D93="","-",+C123+1)</f>
        <v>2033</v>
      </c>
      <c r="D124" s="374">
        <f>IF(F123+SUM(E$99:E123)=D$92,F123,D$92-SUM(E$99:E123))</f>
        <v>800623.67755184206</v>
      </c>
      <c r="E124" s="522">
        <f>IF(+J96&lt;F123,J96,D124)</f>
        <v>47556.988048780491</v>
      </c>
      <c r="F124" s="523">
        <f t="shared" si="37"/>
        <v>753066.68950306159</v>
      </c>
      <c r="G124" s="523">
        <f t="shared" si="38"/>
        <v>776845.18352745182</v>
      </c>
      <c r="H124" s="526">
        <f t="shared" si="39"/>
        <v>135739.96806755743</v>
      </c>
      <c r="I124" s="577">
        <f t="shared" si="40"/>
        <v>135739.96806755743</v>
      </c>
      <c r="J124" s="514">
        <f t="shared" si="23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  <c r="Q124" s="269"/>
    </row>
    <row r="125" spans="2:17">
      <c r="B125" s="195" t="str">
        <f t="shared" si="29"/>
        <v/>
      </c>
      <c r="C125" s="507">
        <f>IF(D93="","-",+C124+1)</f>
        <v>2034</v>
      </c>
      <c r="D125" s="374">
        <f>IF(F124+SUM(E$99:E124)=D$92,F124,D$92-SUM(E$99:E124))</f>
        <v>753066.68950306159</v>
      </c>
      <c r="E125" s="522">
        <f>IF(+J96&lt;F124,J96,D125)</f>
        <v>47556.988048780491</v>
      </c>
      <c r="F125" s="523">
        <f t="shared" si="37"/>
        <v>705509.70145428111</v>
      </c>
      <c r="G125" s="523">
        <f t="shared" si="38"/>
        <v>729288.19547867135</v>
      </c>
      <c r="H125" s="526">
        <f t="shared" si="39"/>
        <v>130341.57336062724</v>
      </c>
      <c r="I125" s="577">
        <f t="shared" si="40"/>
        <v>130341.57336062724</v>
      </c>
      <c r="J125" s="514">
        <f t="shared" si="23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  <c r="Q125" s="269"/>
    </row>
    <row r="126" spans="2:17">
      <c r="B126" s="195" t="str">
        <f t="shared" si="29"/>
        <v/>
      </c>
      <c r="C126" s="507">
        <f>IF(D93="","-",+C125+1)</f>
        <v>2035</v>
      </c>
      <c r="D126" s="374">
        <f>IF(F125+SUM(E$99:E125)=D$92,F125,D$92-SUM(E$99:E125))</f>
        <v>705509.70145428111</v>
      </c>
      <c r="E126" s="522">
        <f>IF(+J96&lt;F125,J96,D126)</f>
        <v>47556.988048780491</v>
      </c>
      <c r="F126" s="523">
        <f t="shared" si="37"/>
        <v>657952.71340550063</v>
      </c>
      <c r="G126" s="523">
        <f t="shared" si="38"/>
        <v>681731.20742989087</v>
      </c>
      <c r="H126" s="526">
        <f t="shared" si="39"/>
        <v>124943.17865369702</v>
      </c>
      <c r="I126" s="577">
        <f t="shared" si="40"/>
        <v>124943.17865369702</v>
      </c>
      <c r="J126" s="514">
        <f t="shared" si="23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  <c r="Q126" s="269"/>
    </row>
    <row r="127" spans="2:17">
      <c r="B127" s="195" t="str">
        <f t="shared" si="29"/>
        <v/>
      </c>
      <c r="C127" s="507">
        <f>IF(D93="","-",+C126+1)</f>
        <v>2036</v>
      </c>
      <c r="D127" s="374">
        <f>IF(F126+SUM(E$99:E126)=D$92,F126,D$92-SUM(E$99:E126))</f>
        <v>657952.71340550063</v>
      </c>
      <c r="E127" s="522">
        <f>IF(+J96&lt;F126,J96,D127)</f>
        <v>47556.988048780491</v>
      </c>
      <c r="F127" s="523">
        <f t="shared" si="37"/>
        <v>610395.72535672016</v>
      </c>
      <c r="G127" s="523">
        <f t="shared" si="38"/>
        <v>634174.21938111039</v>
      </c>
      <c r="H127" s="526">
        <f t="shared" si="39"/>
        <v>119544.78394676681</v>
      </c>
      <c r="I127" s="577">
        <f t="shared" si="40"/>
        <v>119544.78394676681</v>
      </c>
      <c r="J127" s="514">
        <f t="shared" si="23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  <c r="Q127" s="269"/>
    </row>
    <row r="128" spans="2:17">
      <c r="B128" s="195" t="str">
        <f t="shared" si="29"/>
        <v/>
      </c>
      <c r="C128" s="507">
        <f>IF(D93="","-",+C127+1)</f>
        <v>2037</v>
      </c>
      <c r="D128" s="374">
        <f>IF(F127+SUM(E$99:E127)=D$92,F127,D$92-SUM(E$99:E127))</f>
        <v>610395.72535672016</v>
      </c>
      <c r="E128" s="522">
        <f>IF(+J96&lt;F127,J96,D128)</f>
        <v>47556.988048780491</v>
      </c>
      <c r="F128" s="523">
        <f t="shared" si="37"/>
        <v>562838.73730793968</v>
      </c>
      <c r="G128" s="523">
        <f t="shared" si="38"/>
        <v>586617.23133232992</v>
      </c>
      <c r="H128" s="526">
        <f t="shared" si="39"/>
        <v>114146.3892398366</v>
      </c>
      <c r="I128" s="577">
        <f t="shared" si="40"/>
        <v>114146.3892398366</v>
      </c>
      <c r="J128" s="514">
        <f t="shared" si="23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  <c r="Q128" s="269"/>
    </row>
    <row r="129" spans="2:17">
      <c r="B129" s="195" t="str">
        <f t="shared" si="29"/>
        <v/>
      </c>
      <c r="C129" s="507">
        <f>IF(D93="","-",+C128+1)</f>
        <v>2038</v>
      </c>
      <c r="D129" s="374">
        <f>IF(F128+SUM(E$99:E128)=D$92,F128,D$92-SUM(E$99:E128))</f>
        <v>562838.73730793968</v>
      </c>
      <c r="E129" s="522">
        <f>IF(+J96&lt;F128,J96,D129)</f>
        <v>47556.988048780491</v>
      </c>
      <c r="F129" s="523">
        <f t="shared" si="37"/>
        <v>515281.7492591592</v>
      </c>
      <c r="G129" s="523">
        <f t="shared" si="38"/>
        <v>539060.24328354944</v>
      </c>
      <c r="H129" s="526">
        <f t="shared" si="39"/>
        <v>108747.99453290639</v>
      </c>
      <c r="I129" s="577">
        <f t="shared" si="40"/>
        <v>108747.99453290639</v>
      </c>
      <c r="J129" s="514">
        <f t="shared" si="23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  <c r="Q129" s="269"/>
    </row>
    <row r="130" spans="2:17">
      <c r="B130" s="195" t="str">
        <f t="shared" si="29"/>
        <v/>
      </c>
      <c r="C130" s="507">
        <f>IF(D93="","-",+C129+1)</f>
        <v>2039</v>
      </c>
      <c r="D130" s="374">
        <f>IF(F129+SUM(E$99:E129)=D$92,F129,D$92-SUM(E$99:E129))</f>
        <v>515281.7492591592</v>
      </c>
      <c r="E130" s="522">
        <f>IF(+J96&lt;F129,J96,D130)</f>
        <v>47556.988048780491</v>
      </c>
      <c r="F130" s="523">
        <f t="shared" si="37"/>
        <v>467724.76121037873</v>
      </c>
      <c r="G130" s="523">
        <f t="shared" si="38"/>
        <v>491503.25523476896</v>
      </c>
      <c r="H130" s="526">
        <f t="shared" si="39"/>
        <v>103349.59982597618</v>
      </c>
      <c r="I130" s="577">
        <f t="shared" si="40"/>
        <v>103349.59982597618</v>
      </c>
      <c r="J130" s="514">
        <f t="shared" si="23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  <c r="Q130" s="269"/>
    </row>
    <row r="131" spans="2:17">
      <c r="B131" s="195" t="str">
        <f t="shared" si="29"/>
        <v/>
      </c>
      <c r="C131" s="507">
        <f>IF(D93="","-",+C130+1)</f>
        <v>2040</v>
      </c>
      <c r="D131" s="374">
        <f>IF(F130+SUM(E$99:E130)=D$92,F130,D$92-SUM(E$99:E130))</f>
        <v>467724.76121037873</v>
      </c>
      <c r="E131" s="522">
        <f>IF(+J96&lt;F130,J96,D131)</f>
        <v>47556.988048780491</v>
      </c>
      <c r="F131" s="523">
        <f t="shared" ref="F131:F154" si="41">+D131-E131</f>
        <v>420167.77316159825</v>
      </c>
      <c r="G131" s="523">
        <f t="shared" ref="G131:G154" si="42">+(F131+D131)/2</f>
        <v>443946.26718598849</v>
      </c>
      <c r="H131" s="526">
        <f t="shared" si="39"/>
        <v>97951.205119045975</v>
      </c>
      <c r="I131" s="577">
        <f t="shared" si="40"/>
        <v>97951.205119045975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2041</v>
      </c>
      <c r="D132" s="374">
        <f>IF(F131+SUM(E$99:E131)=D$92,F131,D$92-SUM(E$99:E131))</f>
        <v>420167.77316159825</v>
      </c>
      <c r="E132" s="522">
        <f>IF(+J96&lt;F131,J96,D132)</f>
        <v>47556.988048780491</v>
      </c>
      <c r="F132" s="523">
        <f t="shared" si="41"/>
        <v>372610.78511281777</v>
      </c>
      <c r="G132" s="523">
        <f t="shared" si="42"/>
        <v>396389.27913720801</v>
      </c>
      <c r="H132" s="526">
        <f t="shared" si="39"/>
        <v>92552.810412115767</v>
      </c>
      <c r="I132" s="577">
        <f t="shared" si="40"/>
        <v>92552.810412115767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9"/>
        <v/>
      </c>
      <c r="C133" s="507">
        <f>IF(D93="","-",+C132+1)</f>
        <v>2042</v>
      </c>
      <c r="D133" s="374">
        <f>IF(F132+SUM(E$99:E132)=D$92,F132,D$92-SUM(E$99:E132))</f>
        <v>372610.78511281777</v>
      </c>
      <c r="E133" s="522">
        <f>IF(+J96&lt;F132,J96,D133)</f>
        <v>47556.988048780491</v>
      </c>
      <c r="F133" s="523">
        <f t="shared" si="41"/>
        <v>325053.7970640373</v>
      </c>
      <c r="G133" s="523">
        <f t="shared" si="42"/>
        <v>348832.29108842753</v>
      </c>
      <c r="H133" s="526">
        <f t="shared" si="39"/>
        <v>87154.415705185558</v>
      </c>
      <c r="I133" s="577">
        <f t="shared" si="40"/>
        <v>87154.415705185558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9"/>
        <v/>
      </c>
      <c r="C134" s="507">
        <f>IF(D93="","-",+C133+1)</f>
        <v>2043</v>
      </c>
      <c r="D134" s="374">
        <f>IF(F133+SUM(E$99:E133)=D$92,F133,D$92-SUM(E$99:E133))</f>
        <v>325053.7970640373</v>
      </c>
      <c r="E134" s="522">
        <f>IF(+J96&lt;F133,J96,D134)</f>
        <v>47556.988048780491</v>
      </c>
      <c r="F134" s="523">
        <f t="shared" si="41"/>
        <v>277496.80901525682</v>
      </c>
      <c r="G134" s="523">
        <f t="shared" si="42"/>
        <v>301275.30303964706</v>
      </c>
      <c r="H134" s="526">
        <f t="shared" si="39"/>
        <v>81756.02099825535</v>
      </c>
      <c r="I134" s="577">
        <f t="shared" si="40"/>
        <v>81756.02099825535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9"/>
        <v/>
      </c>
      <c r="C135" s="507">
        <f>IF(D93="","-",+C134+1)</f>
        <v>2044</v>
      </c>
      <c r="D135" s="374">
        <f>IF(F134+SUM(E$99:E134)=D$92,F134,D$92-SUM(E$99:E134))</f>
        <v>277496.80901525682</v>
      </c>
      <c r="E135" s="522">
        <f>IF(+J96&lt;F134,J96,D135)</f>
        <v>47556.988048780491</v>
      </c>
      <c r="F135" s="523">
        <f t="shared" si="41"/>
        <v>229939.82096647634</v>
      </c>
      <c r="G135" s="523">
        <f t="shared" si="42"/>
        <v>253718.31499086658</v>
      </c>
      <c r="H135" s="526">
        <f t="shared" si="39"/>
        <v>76357.626291325141</v>
      </c>
      <c r="I135" s="577">
        <f t="shared" si="40"/>
        <v>76357.626291325141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9"/>
        <v/>
      </c>
      <c r="C136" s="507">
        <f>IF(D93="","-",+C135+1)</f>
        <v>2045</v>
      </c>
      <c r="D136" s="374">
        <f>IF(F135+SUM(E$99:E135)=D$92,F135,D$92-SUM(E$99:E135))</f>
        <v>229939.82096647634</v>
      </c>
      <c r="E136" s="522">
        <f>IF(+J96&lt;F135,J96,D136)</f>
        <v>47556.988048780491</v>
      </c>
      <c r="F136" s="523">
        <f t="shared" si="41"/>
        <v>182382.83291769587</v>
      </c>
      <c r="G136" s="523">
        <f t="shared" si="42"/>
        <v>206161.3269420861</v>
      </c>
      <c r="H136" s="526">
        <f t="shared" si="39"/>
        <v>70959.231584394933</v>
      </c>
      <c r="I136" s="577">
        <f t="shared" si="40"/>
        <v>70959.231584394933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9"/>
        <v/>
      </c>
      <c r="C137" s="507">
        <f>IF(D93="","-",+C136+1)</f>
        <v>2046</v>
      </c>
      <c r="D137" s="374">
        <f>IF(F136+SUM(E$99:E136)=D$92,F136,D$92-SUM(E$99:E136))</f>
        <v>182382.83291769587</v>
      </c>
      <c r="E137" s="522">
        <f>IF(+J96&lt;F136,J96,D137)</f>
        <v>47556.988048780491</v>
      </c>
      <c r="F137" s="523">
        <f t="shared" si="41"/>
        <v>134825.84486891539</v>
      </c>
      <c r="G137" s="523">
        <f t="shared" si="42"/>
        <v>158604.33889330563</v>
      </c>
      <c r="H137" s="526">
        <f t="shared" si="39"/>
        <v>65560.836877464724</v>
      </c>
      <c r="I137" s="577">
        <f t="shared" si="40"/>
        <v>65560.836877464724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9"/>
        <v/>
      </c>
      <c r="C138" s="507">
        <f>IF(D93="","-",+C137+1)</f>
        <v>2047</v>
      </c>
      <c r="D138" s="374">
        <f>IF(F137+SUM(E$99:E137)=D$92,F137,D$92-SUM(E$99:E137))</f>
        <v>134825.84486891539</v>
      </c>
      <c r="E138" s="522">
        <f>IF(+J96&lt;F137,J96,D138)</f>
        <v>47556.988048780491</v>
      </c>
      <c r="F138" s="523">
        <f t="shared" si="41"/>
        <v>87268.856820134897</v>
      </c>
      <c r="G138" s="523">
        <f t="shared" si="42"/>
        <v>111047.35084452515</v>
      </c>
      <c r="H138" s="526">
        <f t="shared" si="39"/>
        <v>60162.442170534508</v>
      </c>
      <c r="I138" s="577">
        <f t="shared" si="40"/>
        <v>60162.442170534508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9"/>
        <v/>
      </c>
      <c r="C139" s="507">
        <f>IF(D93="","-",+C138+1)</f>
        <v>2048</v>
      </c>
      <c r="D139" s="374">
        <f>IF(F138+SUM(E$99:E138)=D$92,F138,D$92-SUM(E$99:E138))</f>
        <v>87268.856820134897</v>
      </c>
      <c r="E139" s="522">
        <f>IF(+J96&lt;F138,J96,D139)</f>
        <v>47556.988048780491</v>
      </c>
      <c r="F139" s="523">
        <f t="shared" si="41"/>
        <v>39711.868771354406</v>
      </c>
      <c r="G139" s="523">
        <f t="shared" si="42"/>
        <v>63490.362795744652</v>
      </c>
      <c r="H139" s="526">
        <f t="shared" si="39"/>
        <v>54764.0474636043</v>
      </c>
      <c r="I139" s="577">
        <f t="shared" si="40"/>
        <v>54764.0474636043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9"/>
        <v/>
      </c>
      <c r="C140" s="507">
        <f>IF(D93="","-",+C139+1)</f>
        <v>2049</v>
      </c>
      <c r="D140" s="374">
        <f>IF(F139+SUM(E$99:E139)=D$92,F139,D$92-SUM(E$99:E139))</f>
        <v>39711.868771354406</v>
      </c>
      <c r="E140" s="522">
        <f>IF(+J96&lt;F139,J96,D140)</f>
        <v>39711.868771354406</v>
      </c>
      <c r="F140" s="523">
        <f t="shared" si="41"/>
        <v>0</v>
      </c>
      <c r="G140" s="523">
        <f t="shared" si="42"/>
        <v>19855.934385677203</v>
      </c>
      <c r="H140" s="526">
        <f t="shared" si="39"/>
        <v>41965.799802033755</v>
      </c>
      <c r="I140" s="577">
        <f t="shared" si="40"/>
        <v>41965.799802033755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9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1"/>
        <v>0</v>
      </c>
      <c r="G141" s="523">
        <f t="shared" si="42"/>
        <v>0</v>
      </c>
      <c r="H141" s="526">
        <f t="shared" si="39"/>
        <v>0</v>
      </c>
      <c r="I141" s="577">
        <f t="shared" si="40"/>
        <v>0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9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9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9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9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9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9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9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9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9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9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9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9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1949836.5100000002</v>
      </c>
      <c r="F155" s="375"/>
      <c r="G155" s="375"/>
      <c r="H155" s="375">
        <f>SUM(H99:H154)</f>
        <v>6932284.5779633457</v>
      </c>
      <c r="I155" s="375">
        <f>SUM(I99:I154)</f>
        <v>6932284.5779633457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view="pageBreakPreview" zoomScale="72" zoomScaleNormal="100" zoomScaleSheetLayoutView="7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7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0</v>
      </c>
      <c r="L17" s="597">
        <f t="shared" ref="L17:L48" si="4">IF(K17&lt;&gt;0,+G17-K17,0)</f>
        <v>0</v>
      </c>
      <c r="M17" s="512">
        <v>0</v>
      </c>
      <c r="N17" s="513">
        <f t="shared" ref="N17:N48" si="5">IF(M17&lt;&gt;0,+H17-M17,0)</f>
        <v>0</v>
      </c>
      <c r="O17" s="514">
        <f t="shared" ref="O17:O48" si="6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2010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25"/>
      <c r="L18" s="514">
        <f t="shared" si="4"/>
        <v>0</v>
      </c>
      <c r="M18" s="525"/>
      <c r="N18" s="514">
        <f t="shared" si="5"/>
        <v>0</v>
      </c>
      <c r="O18" s="514">
        <f t="shared" si="6"/>
        <v>0</v>
      </c>
      <c r="P18" s="272"/>
    </row>
    <row r="19" spans="2:16">
      <c r="B19" s="195" t="str">
        <f>IF(D19=F18,"","IU")</f>
        <v/>
      </c>
      <c r="C19" s="507">
        <f>IF(D11="","-",+C18+1)</f>
        <v>2011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25"/>
      <c r="L19" s="514">
        <f t="shared" si="4"/>
        <v>0</v>
      </c>
      <c r="M19" s="525"/>
      <c r="N19" s="514">
        <f t="shared" si="5"/>
        <v>0</v>
      </c>
      <c r="O19" s="514">
        <f t="shared" si="6"/>
        <v>0</v>
      </c>
      <c r="P19" s="272"/>
    </row>
    <row r="20" spans="2:16">
      <c r="B20" s="195" t="str">
        <f t="shared" ref="B20:B72" si="8">IF(D20=F19,"","IU")</f>
        <v/>
      </c>
      <c r="C20" s="507">
        <f>IF(D11="","-",+C19+1)</f>
        <v>2012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>
      <c r="B21" s="195" t="str">
        <f t="shared" si="8"/>
        <v/>
      </c>
      <c r="C21" s="507">
        <f>IF(D12="","-",+C20+1)</f>
        <v>2013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>
      <c r="B22" s="195" t="str">
        <f t="shared" si="8"/>
        <v/>
      </c>
      <c r="C22" s="507">
        <f>IF(D11="","-",+C21+1)</f>
        <v>2014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8"/>
        <v/>
      </c>
      <c r="C23" s="507">
        <f>IF(D11="","-",+C22+1)</f>
        <v>2015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8"/>
        <v/>
      </c>
      <c r="C24" s="507">
        <f>IF(D11="","-",+C23+1)</f>
        <v>2016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8"/>
        <v/>
      </c>
      <c r="C25" s="507">
        <f>IF(D11="","-",+C24+1)</f>
        <v>2017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8"/>
        <v/>
      </c>
      <c r="C26" s="507">
        <f>IF(D11="","-",+C25+1)</f>
        <v>2018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8"/>
        <v/>
      </c>
      <c r="C27" s="507">
        <f>IF(D11="","-",+C26+1)</f>
        <v>2019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8"/>
        <v/>
      </c>
      <c r="C28" s="507">
        <f>IF(D11="","-",+C27+1)</f>
        <v>2020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8"/>
        <v/>
      </c>
      <c r="C29" s="507">
        <f>IF(D11="","-",+C28+1)</f>
        <v>2021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8"/>
        <v/>
      </c>
      <c r="C30" s="507">
        <f>IF(D11="","-",+C29+1)</f>
        <v>2022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8"/>
        <v/>
      </c>
      <c r="C31" s="507">
        <f>IF(D11="","-",+C30+1)</f>
        <v>2023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8"/>
        <v/>
      </c>
      <c r="C32" s="507">
        <f>IF(D11="","-",+C31+1)</f>
        <v>2024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8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8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8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8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8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8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8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8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8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8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8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8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8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8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8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8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>
      <c r="B49" s="195" t="str">
        <f t="shared" si="8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>
      <c r="B50" s="195" t="str">
        <f t="shared" si="8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>
      <c r="B51" s="195" t="str">
        <f t="shared" si="8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>
      <c r="B52" s="195" t="str">
        <f t="shared" si="8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>
      <c r="B53" s="195" t="str">
        <f t="shared" si="8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>
      <c r="B54" s="195" t="str">
        <f t="shared" si="8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>
      <c r="B55" s="195" t="str">
        <f t="shared" si="8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>
      <c r="B56" s="195" t="str">
        <f t="shared" si="8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>
      <c r="B57" s="195" t="str">
        <f t="shared" si="8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>
      <c r="B58" s="195" t="str">
        <f t="shared" si="8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8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>
      <c r="B60" s="195" t="str">
        <f t="shared" si="8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>
      <c r="B61" s="195" t="str">
        <f t="shared" si="8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>
      <c r="B62" s="195" t="str">
        <f t="shared" si="8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>
      <c r="B63" s="195" t="str">
        <f t="shared" si="8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>
      <c r="B64" s="195" t="str">
        <f t="shared" si="8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>
      <c r="B65" s="195" t="str">
        <f t="shared" si="8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>
      <c r="B66" s="195" t="str">
        <f t="shared" si="8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>
      <c r="B67" s="195" t="str">
        <f t="shared" si="8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>
      <c r="B68" s="195" t="str">
        <f t="shared" si="8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>
      <c r="B69" s="195" t="str">
        <f t="shared" si="8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>
      <c r="B70" s="195" t="str">
        <f t="shared" si="8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>
      <c r="B71" s="195" t="str">
        <f t="shared" si="8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.5" thickBot="1">
      <c r="B72" s="195" t="str">
        <f t="shared" si="8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619"/>
      <c r="M99" s="513">
        <f t="shared" ref="M99:M130" si="20">IF(L99&lt;&gt;0,+H99-L99,0)</f>
        <v>0</v>
      </c>
      <c r="N99" s="619"/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2010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25"/>
      <c r="M100" s="514">
        <f t="shared" si="20"/>
        <v>0</v>
      </c>
      <c r="N100" s="525"/>
      <c r="O100" s="514">
        <f t="shared" si="21"/>
        <v>0</v>
      </c>
      <c r="P100" s="514">
        <f t="shared" si="22"/>
        <v>0</v>
      </c>
      <c r="Q100" s="269"/>
    </row>
    <row r="101" spans="1:17">
      <c r="B101" s="195" t="str">
        <f t="shared" ref="B101:B154" si="25">IF(D101=F100,"","IU")</f>
        <v/>
      </c>
      <c r="C101" s="507">
        <f>IF(D93="","-",+C100+1)</f>
        <v>2011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>
      <c r="B102" s="195" t="str">
        <f t="shared" si="25"/>
        <v/>
      </c>
      <c r="C102" s="507">
        <f>IF(D93="","-",+C101+1)</f>
        <v>2012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>
      <c r="B103" s="195" t="str">
        <f t="shared" si="25"/>
        <v/>
      </c>
      <c r="C103" s="507">
        <f>IF(D93="","-",+C102+1)</f>
        <v>2013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>
      <c r="B104" s="195" t="str">
        <f t="shared" si="25"/>
        <v/>
      </c>
      <c r="C104" s="507">
        <f>IF(D93="","-",+C103+1)</f>
        <v>2014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>
      <c r="B105" s="195" t="str">
        <f t="shared" si="25"/>
        <v/>
      </c>
      <c r="C105" s="507">
        <f>IF(D93="","-",+C104+1)</f>
        <v>2015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>
      <c r="B106" s="195" t="str">
        <f t="shared" si="25"/>
        <v/>
      </c>
      <c r="C106" s="507">
        <f>IF(D93="","-",+C105+1)</f>
        <v>2016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>
      <c r="B107" s="195" t="str">
        <f t="shared" si="25"/>
        <v/>
      </c>
      <c r="C107" s="507">
        <f>IF(D93="","-",+C106+1)</f>
        <v>2017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>
      <c r="B108" s="195" t="str">
        <f t="shared" si="25"/>
        <v/>
      </c>
      <c r="C108" s="507">
        <f>IF(D93="","-",+C107+1)</f>
        <v>2018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>
      <c r="B109" s="195" t="str">
        <f t="shared" si="25"/>
        <v/>
      </c>
      <c r="C109" s="507">
        <f>IF(D93="","-",+C108+1)</f>
        <v>2019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.5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view="pageBreakPreview" zoomScale="75" zoomScaleNormal="100" zoomScaleSheetLayoutView="75" workbookViewId="0">
      <selection activeCell="E30" sqref="E3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18" max="18" width="9.140625" customWidth="1"/>
    <col min="23" max="23" width="9.140625" customWidth="1"/>
  </cols>
  <sheetData>
    <row r="1" spans="1:17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74</v>
      </c>
      <c r="Q1" s="19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437304.22107294126</v>
      </c>
      <c r="P5" s="1"/>
    </row>
    <row r="6" spans="1:17" ht="15.7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437304.22107294126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39"/>
      <c r="F9" s="39"/>
      <c r="G9" s="39"/>
      <c r="H9" s="39"/>
      <c r="I9" s="40"/>
      <c r="J9" s="41"/>
      <c r="O9" s="42"/>
      <c r="P9" s="4"/>
    </row>
    <row r="10" spans="1:17">
      <c r="C10" s="43" t="s">
        <v>51</v>
      </c>
      <c r="D10" s="44">
        <v>4480167.62</v>
      </c>
      <c r="E10" s="12" t="s">
        <v>52</v>
      </c>
      <c r="F10" s="42"/>
      <c r="G10" s="45"/>
      <c r="H10" s="45"/>
      <c r="I10" s="46">
        <f>+'SWE.WS.F.BPU.ATRR.Projected'!L19</f>
        <v>2021</v>
      </c>
      <c r="J10" s="41"/>
      <c r="K10" s="22" t="s">
        <v>53</v>
      </c>
      <c r="O10" s="4"/>
      <c r="P10" s="4"/>
    </row>
    <row r="11" spans="1:17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'SWE.WS.F.BPU.ATRR.Projected'!$F$81</f>
        <v>0.10681797376050146</v>
      </c>
      <c r="J12" s="52"/>
      <c r="K12" t="s">
        <v>58</v>
      </c>
      <c r="O12" s="4"/>
      <c r="P12" s="4"/>
    </row>
    <row r="13" spans="1:17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0.10681797376050146</v>
      </c>
      <c r="J13" s="52"/>
      <c r="K13" s="22" t="s">
        <v>61</v>
      </c>
      <c r="L13" s="11"/>
      <c r="M13" s="11"/>
      <c r="N13" s="11"/>
      <c r="O13" s="4"/>
      <c r="P13" s="4"/>
    </row>
    <row r="14" spans="1:17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106670.65761904762</v>
      </c>
      <c r="J14" s="22"/>
      <c r="K14" s="22"/>
      <c r="L14" s="22"/>
      <c r="M14" s="22"/>
      <c r="N14" s="22"/>
      <c r="O14" s="4"/>
      <c r="P14" s="4"/>
    </row>
    <row r="15" spans="1:17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 t="shared" ref="K25:K30" si="10">G25</f>
        <v>574868.91696308763</v>
      </c>
      <c r="L25" s="132">
        <f t="shared" si="7"/>
        <v>0</v>
      </c>
      <c r="M25" s="133">
        <f t="shared" ref="M25:M30" si="11"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 t="shared" si="10"/>
        <v>543663.50120193616</v>
      </c>
      <c r="L26" s="132">
        <f t="shared" si="7"/>
        <v>0</v>
      </c>
      <c r="M26" s="133">
        <f t="shared" si="11"/>
        <v>543663.50120193616</v>
      </c>
      <c r="N26" s="69">
        <f t="shared" si="8"/>
        <v>0</v>
      </c>
      <c r="O26" s="69">
        <f t="shared" si="9"/>
        <v>0</v>
      </c>
      <c r="P26" s="4"/>
    </row>
    <row r="27" spans="2:16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494208.29019330326</v>
      </c>
      <c r="H27" s="172">
        <v>494208.29019330326</v>
      </c>
      <c r="I27" s="67">
        <f t="shared" si="0"/>
        <v>0</v>
      </c>
      <c r="J27" s="67"/>
      <c r="K27" s="133">
        <f t="shared" si="10"/>
        <v>494208.29019330326</v>
      </c>
      <c r="L27" s="132">
        <f t="shared" si="7"/>
        <v>0</v>
      </c>
      <c r="M27" s="133">
        <f t="shared" si="11"/>
        <v>494208.29019330326</v>
      </c>
      <c r="N27" s="69">
        <f t="shared" si="8"/>
        <v>0</v>
      </c>
      <c r="O27" s="69">
        <f t="shared" si="9"/>
        <v>0</v>
      </c>
      <c r="P27" s="4"/>
    </row>
    <row r="28" spans="2:16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104189.94465116279</v>
      </c>
      <c r="F28" s="173">
        <v>3281658.5327564809</v>
      </c>
      <c r="G28" s="174">
        <v>436084.01666239509</v>
      </c>
      <c r="H28" s="172">
        <v>436084.01666239509</v>
      </c>
      <c r="I28" s="67">
        <f t="shared" si="0"/>
        <v>0</v>
      </c>
      <c r="J28" s="67"/>
      <c r="K28" s="133">
        <f t="shared" si="10"/>
        <v>436084.01666239509</v>
      </c>
      <c r="L28" s="132">
        <f t="shared" ref="L28" si="12">IF(K28&lt;&gt;0,+G28-K28,0)</f>
        <v>0</v>
      </c>
      <c r="M28" s="133">
        <f t="shared" si="11"/>
        <v>436084.01666239509</v>
      </c>
      <c r="N28" s="69">
        <f t="shared" si="2"/>
        <v>0</v>
      </c>
      <c r="O28" s="69">
        <f t="shared" si="3"/>
        <v>0</v>
      </c>
      <c r="P28" s="4"/>
    </row>
    <row r="29" spans="2:16">
      <c r="B29" s="9" t="str">
        <f t="shared" si="6"/>
        <v>IU</v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518761.93012259231</v>
      </c>
      <c r="H29" s="172">
        <v>518761.93012259231</v>
      </c>
      <c r="I29" s="67">
        <f t="shared" si="0"/>
        <v>0</v>
      </c>
      <c r="J29" s="67"/>
      <c r="K29" s="133">
        <f t="shared" si="10"/>
        <v>518761.93012259231</v>
      </c>
      <c r="L29" s="132">
        <f t="shared" ref="L29" si="13">IF(K29&lt;&gt;0,+G29-K29,0)</f>
        <v>0</v>
      </c>
      <c r="M29" s="133">
        <f t="shared" si="11"/>
        <v>518761.93012259231</v>
      </c>
      <c r="N29" s="69">
        <f t="shared" si="2"/>
        <v>0</v>
      </c>
      <c r="O29" s="69">
        <f t="shared" si="3"/>
        <v>0</v>
      </c>
      <c r="P29" s="4"/>
    </row>
    <row r="30" spans="2:16">
      <c r="B30" s="9" t="str">
        <f t="shared" si="6"/>
        <v>IU</v>
      </c>
      <c r="C30" s="64">
        <f>IF(D11="","-",+C29+1)</f>
        <v>2021</v>
      </c>
      <c r="D30" s="173">
        <v>3172386.1517808703</v>
      </c>
      <c r="E30" s="174">
        <v>106670.65761904762</v>
      </c>
      <c r="F30" s="173">
        <v>3065715.4941618228</v>
      </c>
      <c r="G30" s="174">
        <v>437304.22107294126</v>
      </c>
      <c r="H30" s="172">
        <v>437304.22107294126</v>
      </c>
      <c r="I30" s="67">
        <f t="shared" si="0"/>
        <v>0</v>
      </c>
      <c r="J30" s="67"/>
      <c r="K30" s="133">
        <f t="shared" si="10"/>
        <v>437304.22107294126</v>
      </c>
      <c r="L30" s="132">
        <f t="shared" ref="L30" si="14">IF(K30&lt;&gt;0,+G30-K30,0)</f>
        <v>0</v>
      </c>
      <c r="M30" s="133">
        <f t="shared" si="11"/>
        <v>437304.22107294126</v>
      </c>
      <c r="N30" s="69">
        <f t="shared" si="2"/>
        <v>0</v>
      </c>
      <c r="O30" s="69">
        <f t="shared" si="3"/>
        <v>0</v>
      </c>
      <c r="P30" s="4"/>
    </row>
    <row r="31" spans="2:16">
      <c r="B31" s="9" t="str">
        <f t="shared" si="6"/>
        <v/>
      </c>
      <c r="C31" s="64">
        <f>IF(D11="","-",+C30+1)</f>
        <v>2022</v>
      </c>
      <c r="D31" s="70">
        <f>IF(F30+SUM(E$17:E30)=D$10,F30,D$10-SUM(E$17:E30))</f>
        <v>3065715.4941618228</v>
      </c>
      <c r="E31" s="71">
        <f>IF(+I14&lt;F30,I14,D31)</f>
        <v>106670.65761904762</v>
      </c>
      <c r="F31" s="70">
        <f t="shared" ref="F31:F48" si="15">+D31-E31</f>
        <v>2959044.8365427754</v>
      </c>
      <c r="G31" s="72">
        <f t="shared" ref="G31:G72" si="16">+I$12*((D31+F31)/2)+E31</f>
        <v>428447.00307830452</v>
      </c>
      <c r="H31" s="53">
        <f t="shared" ref="H31:H72" si="17">+I$13*((D31+F31)/2)+E31</f>
        <v>428447.00307830452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>
      <c r="B32" s="9" t="str">
        <f t="shared" si="6"/>
        <v/>
      </c>
      <c r="C32" s="64">
        <f>IF(D11="","-",+C31+1)</f>
        <v>2023</v>
      </c>
      <c r="D32" s="70">
        <f>IF(F31+SUM(E$17:E31)=D$10,F31,D$10-SUM(E$17:E31))</f>
        <v>2959044.8365427754</v>
      </c>
      <c r="E32" s="71">
        <f>IF(+I14&lt;F31,I14,D32)</f>
        <v>106670.65761904762</v>
      </c>
      <c r="F32" s="70">
        <f t="shared" si="15"/>
        <v>2852374.1789237279</v>
      </c>
      <c r="G32" s="72">
        <f t="shared" si="16"/>
        <v>417052.65957173775</v>
      </c>
      <c r="H32" s="53">
        <f t="shared" si="17"/>
        <v>417052.65957173775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>
      <c r="B33" s="9" t="str">
        <f t="shared" si="6"/>
        <v/>
      </c>
      <c r="C33" s="64">
        <f>IF(D11="","-",+C32+1)</f>
        <v>2024</v>
      </c>
      <c r="D33" s="70">
        <f>IF(F32+SUM(E$17:E32)=D$10,F32,D$10-SUM(E$17:E32))</f>
        <v>2852374.1789237279</v>
      </c>
      <c r="E33" s="71">
        <f>IF(+I14&lt;F32,I14,D33)</f>
        <v>106670.65761904762</v>
      </c>
      <c r="F33" s="70">
        <f t="shared" si="15"/>
        <v>2745703.5213046805</v>
      </c>
      <c r="G33" s="72">
        <f t="shared" si="16"/>
        <v>405658.31606517086</v>
      </c>
      <c r="H33" s="53">
        <f t="shared" si="17"/>
        <v>405658.31606517086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2745703.5213046805</v>
      </c>
      <c r="E34" s="71">
        <f>IF(+I14&lt;F33,I14,D34)</f>
        <v>106670.65761904762</v>
      </c>
      <c r="F34" s="70">
        <f t="shared" si="15"/>
        <v>2639032.8636856331</v>
      </c>
      <c r="G34" s="72">
        <f t="shared" si="16"/>
        <v>394263.97255860403</v>
      </c>
      <c r="H34" s="53">
        <f t="shared" si="17"/>
        <v>394263.97255860403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2639032.8636856331</v>
      </c>
      <c r="E35" s="71">
        <f>IF(+I14&lt;F34,I14,D35)</f>
        <v>106670.65761904762</v>
      </c>
      <c r="F35" s="70">
        <f t="shared" si="15"/>
        <v>2532362.2060665856</v>
      </c>
      <c r="G35" s="72">
        <f t="shared" si="16"/>
        <v>382869.62905203714</v>
      </c>
      <c r="H35" s="53">
        <f t="shared" si="17"/>
        <v>382869.62905203714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2532362.2060665856</v>
      </c>
      <c r="E36" s="71">
        <f>IF(+I14&lt;F35,I14,D36)</f>
        <v>106670.65761904762</v>
      </c>
      <c r="F36" s="70">
        <f t="shared" si="15"/>
        <v>2425691.5484475382</v>
      </c>
      <c r="G36" s="72">
        <f t="shared" si="16"/>
        <v>371475.28554547037</v>
      </c>
      <c r="H36" s="53">
        <f t="shared" si="17"/>
        <v>371475.28554547037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2425691.5484475382</v>
      </c>
      <c r="E37" s="71">
        <f>IF(+I14&lt;F36,I14,D37)</f>
        <v>106670.65761904762</v>
      </c>
      <c r="F37" s="70">
        <f t="shared" si="15"/>
        <v>2319020.8908284907</v>
      </c>
      <c r="G37" s="72">
        <f t="shared" si="16"/>
        <v>360080.94203890348</v>
      </c>
      <c r="H37" s="53">
        <f t="shared" si="17"/>
        <v>360080.94203890348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2319020.8908284907</v>
      </c>
      <c r="E38" s="71">
        <f>IF(+I14&lt;F37,I14,D38)</f>
        <v>106670.65761904762</v>
      </c>
      <c r="F38" s="70">
        <f t="shared" si="15"/>
        <v>2212350.2332094433</v>
      </c>
      <c r="G38" s="72">
        <f t="shared" si="16"/>
        <v>348686.59853233665</v>
      </c>
      <c r="H38" s="53">
        <f t="shared" si="17"/>
        <v>348686.59853233665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2212350.2332094433</v>
      </c>
      <c r="E39" s="71">
        <f>IF(+I14&lt;F38,I14,D39)</f>
        <v>106670.65761904762</v>
      </c>
      <c r="F39" s="70">
        <f t="shared" si="15"/>
        <v>2105679.5755903958</v>
      </c>
      <c r="G39" s="72">
        <f t="shared" si="16"/>
        <v>337292.25502576982</v>
      </c>
      <c r="H39" s="53">
        <f t="shared" si="17"/>
        <v>337292.25502576982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2105679.5755903958</v>
      </c>
      <c r="E40" s="71">
        <f>IF(+I14&lt;F39,I14,D40)</f>
        <v>106670.65761904762</v>
      </c>
      <c r="F40" s="70">
        <f t="shared" si="15"/>
        <v>1999008.9179713482</v>
      </c>
      <c r="G40" s="72">
        <f t="shared" si="16"/>
        <v>325897.91151920293</v>
      </c>
      <c r="H40" s="53">
        <f t="shared" si="17"/>
        <v>325897.91151920293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1999008.9179713482</v>
      </c>
      <c r="E41" s="71">
        <f>IF(+I14&lt;F40,I14,D41)</f>
        <v>106670.65761904762</v>
      </c>
      <c r="F41" s="70">
        <f t="shared" si="15"/>
        <v>1892338.2603523005</v>
      </c>
      <c r="G41" s="72">
        <f t="shared" si="16"/>
        <v>314503.5680126361</v>
      </c>
      <c r="H41" s="53">
        <f t="shared" si="17"/>
        <v>314503.5680126361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1892338.2603523005</v>
      </c>
      <c r="E42" s="71">
        <f>IF(+I14&lt;F41,I14,D42)</f>
        <v>106670.65761904762</v>
      </c>
      <c r="F42" s="70">
        <f t="shared" si="15"/>
        <v>1785667.6027332528</v>
      </c>
      <c r="G42" s="72">
        <f t="shared" si="16"/>
        <v>303109.22450606921</v>
      </c>
      <c r="H42" s="53">
        <f t="shared" si="17"/>
        <v>303109.22450606921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1785667.6027332528</v>
      </c>
      <c r="E43" s="71">
        <f>IF(+I14&lt;F42,I14,D43)</f>
        <v>106670.65761904762</v>
      </c>
      <c r="F43" s="70">
        <f t="shared" si="15"/>
        <v>1678996.9451142051</v>
      </c>
      <c r="G43" s="72">
        <f t="shared" si="16"/>
        <v>291714.88099950238</v>
      </c>
      <c r="H43" s="53">
        <f t="shared" si="17"/>
        <v>291714.88099950238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1678996.9451142051</v>
      </c>
      <c r="E44" s="71">
        <f>IF(+I14&lt;F43,I14,D44)</f>
        <v>106670.65761904762</v>
      </c>
      <c r="F44" s="70">
        <f t="shared" si="15"/>
        <v>1572326.2874951574</v>
      </c>
      <c r="G44" s="72">
        <f t="shared" si="16"/>
        <v>280320.53749293543</v>
      </c>
      <c r="H44" s="53">
        <f t="shared" si="17"/>
        <v>280320.53749293543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1572326.2874951574</v>
      </c>
      <c r="E45" s="71">
        <f>IF(+I14&lt;F44,I14,D45)</f>
        <v>106670.65761904762</v>
      </c>
      <c r="F45" s="70">
        <f t="shared" si="15"/>
        <v>1465655.6298761098</v>
      </c>
      <c r="G45" s="72">
        <f t="shared" si="16"/>
        <v>268926.1939863686</v>
      </c>
      <c r="H45" s="53">
        <f t="shared" si="17"/>
        <v>268926.1939863686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1465655.6298761098</v>
      </c>
      <c r="E46" s="71">
        <f>IF(+I14&lt;F45,I14,D46)</f>
        <v>106670.65761904762</v>
      </c>
      <c r="F46" s="70">
        <f t="shared" si="15"/>
        <v>1358984.9722570621</v>
      </c>
      <c r="G46" s="72">
        <f t="shared" si="16"/>
        <v>257531.85047980171</v>
      </c>
      <c r="H46" s="53">
        <f t="shared" si="17"/>
        <v>257531.85047980171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1358984.9722570621</v>
      </c>
      <c r="E47" s="71">
        <f>IF(+I14&lt;F46,I14,D47)</f>
        <v>106670.65761904762</v>
      </c>
      <c r="F47" s="70">
        <f t="shared" si="15"/>
        <v>1252314.3146380144</v>
      </c>
      <c r="G47" s="72">
        <f t="shared" si="16"/>
        <v>246137.50697323488</v>
      </c>
      <c r="H47" s="53">
        <f t="shared" si="17"/>
        <v>246137.50697323488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1252314.3146380144</v>
      </c>
      <c r="E48" s="71">
        <f>IF(+I14&lt;F47,I14,D48)</f>
        <v>106670.65761904762</v>
      </c>
      <c r="F48" s="70">
        <f t="shared" si="15"/>
        <v>1145643.6570189667</v>
      </c>
      <c r="G48" s="72">
        <f t="shared" si="16"/>
        <v>234743.16346666799</v>
      </c>
      <c r="H48" s="53">
        <f t="shared" si="17"/>
        <v>234743.16346666799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1145643.6570189667</v>
      </c>
      <c r="E49" s="71">
        <f>IF(+I14&lt;F48,I14,D49)</f>
        <v>106670.65761904762</v>
      </c>
      <c r="F49" s="70">
        <f t="shared" ref="F49:F72" si="18">+D49-E49</f>
        <v>1038972.9993999191</v>
      </c>
      <c r="G49" s="72">
        <f t="shared" si="16"/>
        <v>223348.81996010113</v>
      </c>
      <c r="H49" s="53">
        <f t="shared" si="17"/>
        <v>223348.81996010113</v>
      </c>
      <c r="I49" s="67">
        <f t="shared" ref="I49:I72" si="19">H49-G49</f>
        <v>0</v>
      </c>
      <c r="J49" s="67"/>
      <c r="K49" s="150"/>
      <c r="L49" s="69">
        <f t="shared" ref="L49:L72" si="20">IF(K49&lt;&gt;0,+G49-K49,0)</f>
        <v>0</v>
      </c>
      <c r="M49" s="150"/>
      <c r="N49" s="69">
        <f t="shared" ref="N49:N72" si="21">IF(M49&lt;&gt;0,+H49-M49,0)</f>
        <v>0</v>
      </c>
      <c r="O49" s="69">
        <f t="shared" ref="O49:O72" si="22">+N49-L49</f>
        <v>0</v>
      </c>
      <c r="P49" s="4"/>
    </row>
    <row r="50" spans="2:17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1038972.9993999191</v>
      </c>
      <c r="E50" s="71">
        <f>IF(+I14&lt;F49,I14,D50)</f>
        <v>106670.65761904762</v>
      </c>
      <c r="F50" s="70">
        <f t="shared" si="18"/>
        <v>932302.34178087139</v>
      </c>
      <c r="G50" s="72">
        <f t="shared" si="16"/>
        <v>211954.47645353424</v>
      </c>
      <c r="H50" s="53">
        <f t="shared" si="17"/>
        <v>211954.47645353424</v>
      </c>
      <c r="I50" s="67">
        <f t="shared" si="19"/>
        <v>0</v>
      </c>
      <c r="J50" s="67"/>
      <c r="K50" s="150"/>
      <c r="L50" s="69">
        <f t="shared" si="20"/>
        <v>0</v>
      </c>
      <c r="M50" s="150"/>
      <c r="N50" s="69">
        <f t="shared" si="21"/>
        <v>0</v>
      </c>
      <c r="O50" s="69">
        <f t="shared" si="22"/>
        <v>0</v>
      </c>
      <c r="P50" s="4"/>
    </row>
    <row r="51" spans="2:17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932302.34178087139</v>
      </c>
      <c r="E51" s="71">
        <f>IF(+I14&lt;F50,I14,D51)</f>
        <v>106670.65761904762</v>
      </c>
      <c r="F51" s="70">
        <f t="shared" si="18"/>
        <v>825631.68416182371</v>
      </c>
      <c r="G51" s="72">
        <f t="shared" si="16"/>
        <v>200560.13294696738</v>
      </c>
      <c r="H51" s="53">
        <f t="shared" si="17"/>
        <v>200560.13294696738</v>
      </c>
      <c r="I51" s="67">
        <f t="shared" si="19"/>
        <v>0</v>
      </c>
      <c r="J51" s="67"/>
      <c r="K51" s="150"/>
      <c r="L51" s="69">
        <f t="shared" si="20"/>
        <v>0</v>
      </c>
      <c r="M51" s="150"/>
      <c r="N51" s="69">
        <f t="shared" si="21"/>
        <v>0</v>
      </c>
      <c r="O51" s="69">
        <f t="shared" si="22"/>
        <v>0</v>
      </c>
      <c r="P51" s="4"/>
    </row>
    <row r="52" spans="2:17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825631.68416182371</v>
      </c>
      <c r="E52" s="71">
        <f>IF(+I14&lt;F51,I14,D52)</f>
        <v>106670.65761904762</v>
      </c>
      <c r="F52" s="70">
        <f t="shared" si="18"/>
        <v>718961.02654277603</v>
      </c>
      <c r="G52" s="72">
        <f t="shared" si="16"/>
        <v>189165.78944040049</v>
      </c>
      <c r="H52" s="53">
        <f t="shared" si="17"/>
        <v>189165.78944040049</v>
      </c>
      <c r="I52" s="67">
        <f t="shared" si="19"/>
        <v>0</v>
      </c>
      <c r="J52" s="67"/>
      <c r="K52" s="150"/>
      <c r="L52" s="69">
        <f t="shared" si="20"/>
        <v>0</v>
      </c>
      <c r="M52" s="150"/>
      <c r="N52" s="69">
        <f t="shared" si="21"/>
        <v>0</v>
      </c>
      <c r="O52" s="69">
        <f t="shared" si="22"/>
        <v>0</v>
      </c>
      <c r="P52" s="4"/>
    </row>
    <row r="53" spans="2:17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718961.02654277603</v>
      </c>
      <c r="E53" s="71">
        <f>IF(+I14&lt;F52,I14,D53)</f>
        <v>106670.65761904762</v>
      </c>
      <c r="F53" s="70">
        <f t="shared" si="18"/>
        <v>612290.36892372835</v>
      </c>
      <c r="G53" s="72">
        <f t="shared" si="16"/>
        <v>177771.44593383363</v>
      </c>
      <c r="H53" s="53">
        <f t="shared" si="17"/>
        <v>177771.44593383363</v>
      </c>
      <c r="I53" s="67">
        <f t="shared" si="19"/>
        <v>0</v>
      </c>
      <c r="J53" s="67"/>
      <c r="K53" s="150"/>
      <c r="L53" s="69">
        <f t="shared" si="20"/>
        <v>0</v>
      </c>
      <c r="M53" s="150"/>
      <c r="N53" s="69">
        <f t="shared" si="21"/>
        <v>0</v>
      </c>
      <c r="O53" s="69">
        <f t="shared" si="22"/>
        <v>0</v>
      </c>
      <c r="P53" s="4"/>
    </row>
    <row r="54" spans="2:17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612290.36892372835</v>
      </c>
      <c r="E54" s="71">
        <f>IF(+I14&lt;F53,I14,D54)</f>
        <v>106670.65761904762</v>
      </c>
      <c r="F54" s="70">
        <f t="shared" si="18"/>
        <v>505619.71130468074</v>
      </c>
      <c r="G54" s="72">
        <f t="shared" si="16"/>
        <v>166377.10242726677</v>
      </c>
      <c r="H54" s="53">
        <f t="shared" si="17"/>
        <v>166377.10242726677</v>
      </c>
      <c r="I54" s="67">
        <f t="shared" si="19"/>
        <v>0</v>
      </c>
      <c r="J54" s="67"/>
      <c r="K54" s="150"/>
      <c r="L54" s="69">
        <f t="shared" si="20"/>
        <v>0</v>
      </c>
      <c r="M54" s="150"/>
      <c r="N54" s="69">
        <f t="shared" si="21"/>
        <v>0</v>
      </c>
      <c r="O54" s="69">
        <f t="shared" si="22"/>
        <v>0</v>
      </c>
      <c r="P54" s="4"/>
    </row>
    <row r="55" spans="2:17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505619.71130468074</v>
      </c>
      <c r="E55" s="71">
        <f>IF(+I14&lt;F54,I14,D55)</f>
        <v>106670.65761904762</v>
      </c>
      <c r="F55" s="70">
        <f t="shared" si="18"/>
        <v>398949.05368563312</v>
      </c>
      <c r="G55" s="72">
        <f t="shared" si="16"/>
        <v>154982.75892069991</v>
      </c>
      <c r="H55" s="53">
        <f t="shared" si="17"/>
        <v>154982.75892069991</v>
      </c>
      <c r="I55" s="67">
        <f t="shared" si="19"/>
        <v>0</v>
      </c>
      <c r="J55" s="67"/>
      <c r="K55" s="150"/>
      <c r="L55" s="69">
        <f t="shared" si="20"/>
        <v>0</v>
      </c>
      <c r="M55" s="150"/>
      <c r="N55" s="69">
        <f t="shared" si="21"/>
        <v>0</v>
      </c>
      <c r="O55" s="69">
        <f t="shared" si="22"/>
        <v>0</v>
      </c>
      <c r="P55" s="4"/>
    </row>
    <row r="56" spans="2:17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398949.05368563312</v>
      </c>
      <c r="E56" s="71">
        <f>IF(+I14&lt;F55,I14,D56)</f>
        <v>106670.65761904762</v>
      </c>
      <c r="F56" s="70">
        <f t="shared" si="18"/>
        <v>292278.3960665855</v>
      </c>
      <c r="G56" s="72">
        <f t="shared" si="16"/>
        <v>143588.41541413302</v>
      </c>
      <c r="H56" s="53">
        <f t="shared" si="17"/>
        <v>143588.41541413302</v>
      </c>
      <c r="I56" s="67">
        <f t="shared" si="19"/>
        <v>0</v>
      </c>
      <c r="J56" s="67"/>
      <c r="K56" s="150"/>
      <c r="L56" s="69">
        <f t="shared" si="20"/>
        <v>0</v>
      </c>
      <c r="M56" s="150"/>
      <c r="N56" s="69">
        <f t="shared" si="21"/>
        <v>0</v>
      </c>
      <c r="O56" s="69">
        <f t="shared" si="22"/>
        <v>0</v>
      </c>
      <c r="P56" s="4"/>
    </row>
    <row r="57" spans="2:17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292278.3960665855</v>
      </c>
      <c r="E57" s="71">
        <f>IF(+I14&lt;F56,I14,D57)</f>
        <v>106670.65761904762</v>
      </c>
      <c r="F57" s="70">
        <f t="shared" si="18"/>
        <v>185607.73844753788</v>
      </c>
      <c r="G57" s="72">
        <f t="shared" si="16"/>
        <v>132194.07190756616</v>
      </c>
      <c r="H57" s="53">
        <f t="shared" si="17"/>
        <v>132194.07190756616</v>
      </c>
      <c r="I57" s="67">
        <f t="shared" si="19"/>
        <v>0</v>
      </c>
      <c r="J57" s="67"/>
      <c r="K57" s="150"/>
      <c r="L57" s="69">
        <f t="shared" si="20"/>
        <v>0</v>
      </c>
      <c r="M57" s="150"/>
      <c r="N57" s="69">
        <f t="shared" si="21"/>
        <v>0</v>
      </c>
      <c r="O57" s="69">
        <f t="shared" si="22"/>
        <v>0</v>
      </c>
      <c r="P57" s="4"/>
    </row>
    <row r="58" spans="2:17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185607.73844753788</v>
      </c>
      <c r="E58" s="71">
        <f>IF(+I14&lt;F57,I14,D58)</f>
        <v>106670.65761904762</v>
      </c>
      <c r="F58" s="70">
        <f t="shared" si="18"/>
        <v>78937.08082849026</v>
      </c>
      <c r="G58" s="72">
        <f t="shared" si="16"/>
        <v>120799.7284009993</v>
      </c>
      <c r="H58" s="53">
        <f t="shared" si="17"/>
        <v>120799.7284009993</v>
      </c>
      <c r="I58" s="67">
        <f t="shared" si="19"/>
        <v>0</v>
      </c>
      <c r="J58" s="67"/>
      <c r="K58" s="150"/>
      <c r="L58" s="69">
        <f t="shared" si="20"/>
        <v>0</v>
      </c>
      <c r="M58" s="150"/>
      <c r="N58" s="69">
        <f t="shared" si="21"/>
        <v>0</v>
      </c>
      <c r="O58" s="69">
        <f t="shared" si="2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78937.08082849026</v>
      </c>
      <c r="E59" s="71">
        <f>IF(+I14&lt;F58,I14,D59)</f>
        <v>78937.08082849026</v>
      </c>
      <c r="F59" s="70">
        <f t="shared" si="18"/>
        <v>0</v>
      </c>
      <c r="G59" s="72">
        <f t="shared" si="16"/>
        <v>83153.030342824393</v>
      </c>
      <c r="H59" s="53">
        <f t="shared" si="17"/>
        <v>83153.030342824393</v>
      </c>
      <c r="I59" s="67">
        <f t="shared" si="19"/>
        <v>0</v>
      </c>
      <c r="J59" s="67"/>
      <c r="K59" s="150"/>
      <c r="L59" s="69">
        <f t="shared" si="20"/>
        <v>0</v>
      </c>
      <c r="M59" s="150"/>
      <c r="N59" s="69">
        <f t="shared" si="21"/>
        <v>0</v>
      </c>
      <c r="O59" s="69">
        <f t="shared" si="22"/>
        <v>0</v>
      </c>
      <c r="P59" s="4"/>
    </row>
    <row r="60" spans="2:17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0</v>
      </c>
      <c r="E60" s="71">
        <f>IF(+I14&lt;F59,I14,D60)</f>
        <v>0</v>
      </c>
      <c r="F60" s="70">
        <f t="shared" si="18"/>
        <v>0</v>
      </c>
      <c r="G60" s="72">
        <f t="shared" si="16"/>
        <v>0</v>
      </c>
      <c r="H60" s="53">
        <f t="shared" si="17"/>
        <v>0</v>
      </c>
      <c r="I60" s="67">
        <f t="shared" si="19"/>
        <v>0</v>
      </c>
      <c r="J60" s="67"/>
      <c r="K60" s="150"/>
      <c r="L60" s="69">
        <f t="shared" si="20"/>
        <v>0</v>
      </c>
      <c r="M60" s="150"/>
      <c r="N60" s="69">
        <f t="shared" si="21"/>
        <v>0</v>
      </c>
      <c r="O60" s="69">
        <f t="shared" si="22"/>
        <v>0</v>
      </c>
      <c r="P60" s="4"/>
    </row>
    <row r="61" spans="2:17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18"/>
        <v>0</v>
      </c>
      <c r="G61" s="73">
        <f t="shared" si="16"/>
        <v>0</v>
      </c>
      <c r="H61" s="53">
        <f t="shared" si="17"/>
        <v>0</v>
      </c>
      <c r="I61" s="67">
        <f t="shared" si="19"/>
        <v>0</v>
      </c>
      <c r="J61" s="67"/>
      <c r="K61" s="150"/>
      <c r="L61" s="69">
        <f t="shared" si="20"/>
        <v>0</v>
      </c>
      <c r="M61" s="150"/>
      <c r="N61" s="69">
        <f t="shared" si="21"/>
        <v>0</v>
      </c>
      <c r="O61" s="69">
        <f t="shared" si="22"/>
        <v>0</v>
      </c>
      <c r="P61" s="4"/>
    </row>
    <row r="62" spans="2:17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18"/>
        <v>0</v>
      </c>
      <c r="G62" s="73">
        <f t="shared" si="16"/>
        <v>0</v>
      </c>
      <c r="H62" s="53">
        <f t="shared" si="17"/>
        <v>0</v>
      </c>
      <c r="I62" s="67">
        <f t="shared" si="19"/>
        <v>0</v>
      </c>
      <c r="J62" s="67"/>
      <c r="K62" s="150"/>
      <c r="L62" s="69">
        <f t="shared" si="20"/>
        <v>0</v>
      </c>
      <c r="M62" s="150"/>
      <c r="N62" s="69">
        <f t="shared" si="21"/>
        <v>0</v>
      </c>
      <c r="O62" s="69">
        <f t="shared" si="22"/>
        <v>0</v>
      </c>
      <c r="P62" s="4"/>
    </row>
    <row r="63" spans="2:17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18"/>
        <v>0</v>
      </c>
      <c r="G63" s="73">
        <f t="shared" si="16"/>
        <v>0</v>
      </c>
      <c r="H63" s="53">
        <f t="shared" si="17"/>
        <v>0</v>
      </c>
      <c r="I63" s="67">
        <f t="shared" si="19"/>
        <v>0</v>
      </c>
      <c r="J63" s="67"/>
      <c r="K63" s="150"/>
      <c r="L63" s="69">
        <f t="shared" si="20"/>
        <v>0</v>
      </c>
      <c r="M63" s="150"/>
      <c r="N63" s="69">
        <f t="shared" si="21"/>
        <v>0</v>
      </c>
      <c r="O63" s="69">
        <f t="shared" si="22"/>
        <v>0</v>
      </c>
      <c r="P63" s="4"/>
    </row>
    <row r="64" spans="2:17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18"/>
        <v>0</v>
      </c>
      <c r="G64" s="73">
        <f t="shared" si="16"/>
        <v>0</v>
      </c>
      <c r="H64" s="53">
        <f t="shared" si="17"/>
        <v>0</v>
      </c>
      <c r="I64" s="67">
        <f t="shared" si="19"/>
        <v>0</v>
      </c>
      <c r="J64" s="67"/>
      <c r="K64" s="150"/>
      <c r="L64" s="69">
        <f t="shared" si="20"/>
        <v>0</v>
      </c>
      <c r="M64" s="150"/>
      <c r="N64" s="69">
        <f t="shared" si="21"/>
        <v>0</v>
      </c>
      <c r="O64" s="69">
        <f t="shared" si="22"/>
        <v>0</v>
      </c>
      <c r="P64" s="4"/>
    </row>
    <row r="65" spans="1:16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18"/>
        <v>0</v>
      </c>
      <c r="G65" s="73">
        <f t="shared" si="16"/>
        <v>0</v>
      </c>
      <c r="H65" s="53">
        <f t="shared" si="17"/>
        <v>0</v>
      </c>
      <c r="I65" s="67">
        <f t="shared" si="19"/>
        <v>0</v>
      </c>
      <c r="J65" s="67"/>
      <c r="K65" s="150"/>
      <c r="L65" s="69">
        <f t="shared" si="20"/>
        <v>0</v>
      </c>
      <c r="M65" s="150"/>
      <c r="N65" s="69">
        <f t="shared" si="21"/>
        <v>0</v>
      </c>
      <c r="O65" s="69">
        <f t="shared" si="22"/>
        <v>0</v>
      </c>
      <c r="P65" s="4"/>
    </row>
    <row r="66" spans="1:16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18"/>
        <v>0</v>
      </c>
      <c r="G66" s="73">
        <f t="shared" si="16"/>
        <v>0</v>
      </c>
      <c r="H66" s="53">
        <f t="shared" si="17"/>
        <v>0</v>
      </c>
      <c r="I66" s="67">
        <f t="shared" si="19"/>
        <v>0</v>
      </c>
      <c r="J66" s="67"/>
      <c r="K66" s="150"/>
      <c r="L66" s="69">
        <f t="shared" si="20"/>
        <v>0</v>
      </c>
      <c r="M66" s="150"/>
      <c r="N66" s="69">
        <f t="shared" si="21"/>
        <v>0</v>
      </c>
      <c r="O66" s="69">
        <f t="shared" si="22"/>
        <v>0</v>
      </c>
      <c r="P66" s="4"/>
    </row>
    <row r="67" spans="1:16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18"/>
        <v>0</v>
      </c>
      <c r="G67" s="73">
        <f t="shared" si="16"/>
        <v>0</v>
      </c>
      <c r="H67" s="53">
        <f t="shared" si="17"/>
        <v>0</v>
      </c>
      <c r="I67" s="67">
        <f t="shared" si="19"/>
        <v>0</v>
      </c>
      <c r="J67" s="67"/>
      <c r="K67" s="150"/>
      <c r="L67" s="69">
        <f t="shared" si="20"/>
        <v>0</v>
      </c>
      <c r="M67" s="150"/>
      <c r="N67" s="69">
        <f t="shared" si="21"/>
        <v>0</v>
      </c>
      <c r="O67" s="69">
        <f t="shared" si="22"/>
        <v>0</v>
      </c>
      <c r="P67" s="4"/>
    </row>
    <row r="68" spans="1:16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18"/>
        <v>0</v>
      </c>
      <c r="G68" s="73">
        <f t="shared" si="16"/>
        <v>0</v>
      </c>
      <c r="H68" s="53">
        <f t="shared" si="17"/>
        <v>0</v>
      </c>
      <c r="I68" s="67">
        <f t="shared" si="19"/>
        <v>0</v>
      </c>
      <c r="J68" s="67"/>
      <c r="K68" s="150"/>
      <c r="L68" s="69">
        <f t="shared" si="20"/>
        <v>0</v>
      </c>
      <c r="M68" s="150"/>
      <c r="N68" s="69">
        <f t="shared" si="21"/>
        <v>0</v>
      </c>
      <c r="O68" s="69">
        <f t="shared" si="22"/>
        <v>0</v>
      </c>
      <c r="P68" s="4"/>
    </row>
    <row r="69" spans="1:16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18"/>
        <v>0</v>
      </c>
      <c r="G69" s="73">
        <f t="shared" si="16"/>
        <v>0</v>
      </c>
      <c r="H69" s="53">
        <f t="shared" si="17"/>
        <v>0</v>
      </c>
      <c r="I69" s="67">
        <f t="shared" si="19"/>
        <v>0</v>
      </c>
      <c r="J69" s="67"/>
      <c r="K69" s="150"/>
      <c r="L69" s="69">
        <f t="shared" si="20"/>
        <v>0</v>
      </c>
      <c r="M69" s="150"/>
      <c r="N69" s="69">
        <f t="shared" si="21"/>
        <v>0</v>
      </c>
      <c r="O69" s="69">
        <f t="shared" si="22"/>
        <v>0</v>
      </c>
      <c r="P69" s="4"/>
    </row>
    <row r="70" spans="1:16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18"/>
        <v>0</v>
      </c>
      <c r="G70" s="73">
        <f t="shared" si="16"/>
        <v>0</v>
      </c>
      <c r="H70" s="53">
        <f t="shared" si="17"/>
        <v>0</v>
      </c>
      <c r="I70" s="67">
        <f t="shared" si="19"/>
        <v>0</v>
      </c>
      <c r="J70" s="67"/>
      <c r="K70" s="150"/>
      <c r="L70" s="69">
        <f t="shared" si="20"/>
        <v>0</v>
      </c>
      <c r="M70" s="150"/>
      <c r="N70" s="69">
        <f t="shared" si="21"/>
        <v>0</v>
      </c>
      <c r="O70" s="69">
        <f t="shared" si="22"/>
        <v>0</v>
      </c>
      <c r="P70" s="4"/>
    </row>
    <row r="71" spans="1:16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18"/>
        <v>0</v>
      </c>
      <c r="G71" s="73">
        <f t="shared" si="16"/>
        <v>0</v>
      </c>
      <c r="H71" s="53">
        <f t="shared" si="17"/>
        <v>0</v>
      </c>
      <c r="I71" s="67">
        <f t="shared" si="19"/>
        <v>0</v>
      </c>
      <c r="J71" s="67"/>
      <c r="K71" s="150"/>
      <c r="L71" s="69">
        <f t="shared" si="20"/>
        <v>0</v>
      </c>
      <c r="M71" s="150"/>
      <c r="N71" s="69">
        <f t="shared" si="21"/>
        <v>0</v>
      </c>
      <c r="O71" s="69">
        <f t="shared" si="22"/>
        <v>0</v>
      </c>
      <c r="P71" s="4"/>
    </row>
    <row r="72" spans="1:16" ht="13.5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18"/>
        <v>0</v>
      </c>
      <c r="G72" s="77">
        <f t="shared" si="16"/>
        <v>0</v>
      </c>
      <c r="H72" s="35">
        <f t="shared" si="17"/>
        <v>0</v>
      </c>
      <c r="I72" s="78">
        <f t="shared" si="19"/>
        <v>0</v>
      </c>
      <c r="J72" s="67"/>
      <c r="K72" s="151"/>
      <c r="L72" s="79">
        <f t="shared" si="20"/>
        <v>0</v>
      </c>
      <c r="M72" s="151"/>
      <c r="N72" s="79">
        <f t="shared" si="21"/>
        <v>0</v>
      </c>
      <c r="O72" s="79">
        <f t="shared" si="22"/>
        <v>0</v>
      </c>
      <c r="P72" s="4"/>
    </row>
    <row r="73" spans="1:16">
      <c r="C73" s="65" t="s">
        <v>78</v>
      </c>
      <c r="D73" s="22"/>
      <c r="E73" s="22">
        <f>SUM(E17:E72)</f>
        <v>4480167.6199999992</v>
      </c>
      <c r="F73" s="22"/>
      <c r="G73" s="22">
        <f>SUM(G17:G72)</f>
        <v>15652188.384216525</v>
      </c>
      <c r="H73" s="22">
        <f>SUM(H17:H72)</f>
        <v>15652188.384216525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8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2021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f>IF(J92&lt;D11,0,VLOOKUP(J92,C17:O72,9))</f>
        <v>437304.22107294126</v>
      </c>
      <c r="N87" s="85">
        <f>IF(J92&lt;D11,0,VLOOKUP(J92,C17:O72,11))</f>
        <v>437304.22107294126</v>
      </c>
      <c r="O87" s="86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459995.01898038521</v>
      </c>
      <c r="N88" s="87">
        <f>IF(J92&lt;D11,0,VLOOKUP(J92,C99:P154,7))</f>
        <v>459995.01898038521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22690.79790744395</v>
      </c>
      <c r="N89" s="90">
        <f>+N88-N87</f>
        <v>22690.79790744395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>
      <c r="C92" s="47" t="s">
        <v>51</v>
      </c>
      <c r="D92" s="44">
        <v>4480167.62</v>
      </c>
      <c r="E92" s="10" t="s">
        <v>86</v>
      </c>
      <c r="H92" s="45"/>
      <c r="I92" s="45"/>
      <c r="J92" s="46">
        <f>+'SWE.WS.G.BPU.ATRR.True-up'!M16</f>
        <v>2021</v>
      </c>
      <c r="K92" s="41"/>
      <c r="L92" s="22" t="s">
        <v>87</v>
      </c>
      <c r="P92" s="4"/>
      <c r="Q92" s="1"/>
    </row>
    <row r="93" spans="1:17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  <c r="Q94" s="1"/>
    </row>
    <row r="95" spans="1:17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  <c r="Q95" s="1"/>
    </row>
    <row r="96" spans="1:17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109272.38097560976</v>
      </c>
      <c r="K96" s="22"/>
      <c r="L96" s="22"/>
      <c r="M96" s="22"/>
      <c r="N96" s="22"/>
      <c r="O96" s="22"/>
      <c r="P96" s="4"/>
      <c r="Q96" s="1"/>
    </row>
    <row r="97" spans="1:17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23">+I99-H99</f>
        <v>0</v>
      </c>
      <c r="K99" s="69"/>
      <c r="L99" s="131">
        <v>264915</v>
      </c>
      <c r="M99" s="68">
        <f t="shared" ref="M99:M130" si="24">IF(L99&lt;&gt;0,+H99-L99,0)</f>
        <v>0</v>
      </c>
      <c r="N99" s="131">
        <v>264915</v>
      </c>
      <c r="O99" s="68">
        <f t="shared" ref="O99:O130" si="25">IF(N99&lt;&gt;0,+I99-N99,0)</f>
        <v>0</v>
      </c>
      <c r="P99" s="68">
        <f t="shared" ref="P99:P130" si="26">+O99-M99</f>
        <v>0</v>
      </c>
      <c r="Q99" s="1"/>
    </row>
    <row r="100" spans="1:17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23"/>
        <v>0</v>
      </c>
      <c r="K100" s="69"/>
      <c r="L100" s="133">
        <f t="shared" ref="L100:L105" si="27">H100</f>
        <v>751399.2625697077</v>
      </c>
      <c r="M100" s="132">
        <f t="shared" si="24"/>
        <v>0</v>
      </c>
      <c r="N100" s="133">
        <f t="shared" ref="N100:N105" si="28">I100</f>
        <v>751399.2625697077</v>
      </c>
      <c r="O100" s="69">
        <f t="shared" si="25"/>
        <v>0</v>
      </c>
      <c r="P100" s="69">
        <f t="shared" si="26"/>
        <v>0</v>
      </c>
      <c r="Q100" s="1"/>
    </row>
    <row r="101" spans="1:17">
      <c r="B101" s="9" t="str">
        <f t="shared" ref="B101:B154" si="29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23"/>
        <v>0</v>
      </c>
      <c r="K101" s="69"/>
      <c r="L101" s="133">
        <f t="shared" si="27"/>
        <v>813083.75625157298</v>
      </c>
      <c r="M101" s="132">
        <f t="shared" si="24"/>
        <v>0</v>
      </c>
      <c r="N101" s="133">
        <f t="shared" si="28"/>
        <v>813083.75625157298</v>
      </c>
      <c r="O101" s="69">
        <f t="shared" si="25"/>
        <v>0</v>
      </c>
      <c r="P101" s="69">
        <f t="shared" si="26"/>
        <v>0</v>
      </c>
      <c r="Q101" s="1"/>
    </row>
    <row r="102" spans="1:17">
      <c r="B102" s="9" t="str">
        <f t="shared" si="29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23"/>
        <v>0</v>
      </c>
      <c r="K102" s="69"/>
      <c r="L102" s="133">
        <f t="shared" si="27"/>
        <v>731548.43625186454</v>
      </c>
      <c r="M102" s="132">
        <f t="shared" si="24"/>
        <v>0</v>
      </c>
      <c r="N102" s="133">
        <f t="shared" si="28"/>
        <v>731548.43625186454</v>
      </c>
      <c r="O102" s="69">
        <f t="shared" si="25"/>
        <v>0</v>
      </c>
      <c r="P102" s="69">
        <f t="shared" si="26"/>
        <v>0</v>
      </c>
      <c r="Q102" s="1"/>
    </row>
    <row r="103" spans="1:17">
      <c r="B103" s="9" t="str">
        <f t="shared" si="29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23"/>
        <v>0</v>
      </c>
      <c r="K103" s="69"/>
      <c r="L103" s="133">
        <f t="shared" si="27"/>
        <v>702446.4690702348</v>
      </c>
      <c r="M103" s="132">
        <f t="shared" si="24"/>
        <v>0</v>
      </c>
      <c r="N103" s="133">
        <f t="shared" si="28"/>
        <v>702446.4690702348</v>
      </c>
      <c r="O103" s="69">
        <f t="shared" si="25"/>
        <v>0</v>
      </c>
      <c r="P103" s="69">
        <f t="shared" si="26"/>
        <v>0</v>
      </c>
      <c r="Q103" s="1"/>
    </row>
    <row r="104" spans="1:17">
      <c r="B104" s="9" t="str">
        <f t="shared" si="29"/>
        <v/>
      </c>
      <c r="C104" s="64">
        <f>IF(D93="","-",+C103+1)</f>
        <v>2013</v>
      </c>
      <c r="D104" s="155">
        <f>IF(F103+SUM(E$99:E103)=D$92,F103,D$92-SUM(E$99:E103))</f>
        <v>3995321.7758915583</v>
      </c>
      <c r="E104" s="158">
        <f>IF(+J96&lt;F103,J96,D104)</f>
        <v>109272.38097560976</v>
      </c>
      <c r="F104" s="159">
        <f t="shared" ref="F104:F130" si="30">+D104-E104</f>
        <v>3886049.3949159486</v>
      </c>
      <c r="G104" s="159">
        <f t="shared" ref="G104:G130" si="31">+(F104+D104)/2</f>
        <v>3940685.5854037534</v>
      </c>
      <c r="H104" s="158">
        <f t="shared" ref="H104:H112" si="32">+J$94*G104+E104</f>
        <v>556596.2565772169</v>
      </c>
      <c r="I104" s="157">
        <f t="shared" ref="I104:I112" si="33">+J$95*G104+E104</f>
        <v>556596.2565772169</v>
      </c>
      <c r="J104" s="177">
        <f t="shared" si="23"/>
        <v>0</v>
      </c>
      <c r="K104" s="69"/>
      <c r="L104" s="133">
        <f t="shared" si="27"/>
        <v>556596.2565772169</v>
      </c>
      <c r="M104" s="132">
        <f t="shared" ref="M104:M109" si="34">IF(L104&lt;&gt;0,+H104-L104,0)</f>
        <v>0</v>
      </c>
      <c r="N104" s="133">
        <f t="shared" si="28"/>
        <v>556596.2565772169</v>
      </c>
      <c r="O104" s="69">
        <f t="shared" ref="O104:O109" si="35">IF(N104&lt;&gt;0,+I104-N104,0)</f>
        <v>0</v>
      </c>
      <c r="P104" s="69">
        <f t="shared" ref="P104:P109" si="36">+O104-M104</f>
        <v>0</v>
      </c>
      <c r="Q104" s="1"/>
    </row>
    <row r="105" spans="1:17">
      <c r="B105" s="9" t="str">
        <f t="shared" si="29"/>
        <v>IU</v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27"/>
        <v>627980.04901218251</v>
      </c>
      <c r="M105" s="132">
        <f t="shared" si="34"/>
        <v>0</v>
      </c>
      <c r="N105" s="133">
        <f t="shared" si="28"/>
        <v>627980.04901218251</v>
      </c>
      <c r="O105" s="69">
        <f t="shared" si="35"/>
        <v>0</v>
      </c>
      <c r="P105" s="69">
        <f t="shared" si="36"/>
        <v>0</v>
      </c>
      <c r="Q105" s="1"/>
    </row>
    <row r="106" spans="1:17">
      <c r="B106" s="9" t="str">
        <f t="shared" si="29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23"/>
        <v>0</v>
      </c>
      <c r="K106" s="69"/>
      <c r="L106" s="133">
        <f t="shared" ref="L106:L111" si="37">H106</f>
        <v>597990.04263617261</v>
      </c>
      <c r="M106" s="132">
        <f t="shared" si="34"/>
        <v>0</v>
      </c>
      <c r="N106" s="133">
        <f t="shared" ref="N106:N111" si="38">I106</f>
        <v>597990.04263617261</v>
      </c>
      <c r="O106" s="69">
        <f t="shared" si="35"/>
        <v>0</v>
      </c>
      <c r="P106" s="69">
        <f t="shared" si="36"/>
        <v>0</v>
      </c>
      <c r="Q106" s="1"/>
    </row>
    <row r="107" spans="1:17">
      <c r="B107" s="9" t="str">
        <f t="shared" si="29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23"/>
        <v>0</v>
      </c>
      <c r="K107" s="69"/>
      <c r="L107" s="133">
        <f t="shared" si="37"/>
        <v>564471.95145808836</v>
      </c>
      <c r="M107" s="132">
        <f t="shared" si="34"/>
        <v>0</v>
      </c>
      <c r="N107" s="133">
        <f t="shared" si="38"/>
        <v>564471.95145808836</v>
      </c>
      <c r="O107" s="69">
        <f t="shared" si="35"/>
        <v>0</v>
      </c>
      <c r="P107" s="69">
        <f t="shared" si="36"/>
        <v>0</v>
      </c>
      <c r="Q107" s="1"/>
    </row>
    <row r="108" spans="1:17">
      <c r="B108" s="9" t="str">
        <f t="shared" si="29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23"/>
        <v>0</v>
      </c>
      <c r="K108" s="69"/>
      <c r="L108" s="133">
        <f t="shared" si="37"/>
        <v>533981.0722445295</v>
      </c>
      <c r="M108" s="132">
        <f t="shared" si="34"/>
        <v>0</v>
      </c>
      <c r="N108" s="133">
        <f t="shared" si="38"/>
        <v>533981.0722445295</v>
      </c>
      <c r="O108" s="69">
        <f t="shared" si="35"/>
        <v>0</v>
      </c>
      <c r="P108" s="69">
        <f t="shared" si="36"/>
        <v>0</v>
      </c>
      <c r="Q108" s="1"/>
    </row>
    <row r="109" spans="1:17">
      <c r="B109" s="9" t="str">
        <f t="shared" si="29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23"/>
        <v>0</v>
      </c>
      <c r="K109" s="69"/>
      <c r="L109" s="133">
        <f t="shared" si="37"/>
        <v>466899.92525095958</v>
      </c>
      <c r="M109" s="132">
        <f t="shared" si="34"/>
        <v>0</v>
      </c>
      <c r="N109" s="133">
        <f t="shared" si="38"/>
        <v>466899.92525095958</v>
      </c>
      <c r="O109" s="69">
        <f t="shared" si="35"/>
        <v>0</v>
      </c>
      <c r="P109" s="69">
        <f t="shared" si="36"/>
        <v>0</v>
      </c>
      <c r="Q109" s="1"/>
    </row>
    <row r="110" spans="1:17">
      <c r="B110" s="9" t="str">
        <f t="shared" si="29"/>
        <v>IU</v>
      </c>
      <c r="C110" s="64">
        <f>IF(D93="","-",+C109+1)</f>
        <v>2019</v>
      </c>
      <c r="D110" s="155">
        <v>3360259.2561130421</v>
      </c>
      <c r="E110" s="158">
        <v>104189.94465116279</v>
      </c>
      <c r="F110" s="159">
        <v>3256069.3114618794</v>
      </c>
      <c r="G110" s="159">
        <v>3308164.283787461</v>
      </c>
      <c r="H110" s="158">
        <v>458297.65763870062</v>
      </c>
      <c r="I110" s="157">
        <v>458297.65763870062</v>
      </c>
      <c r="J110" s="69">
        <f t="shared" si="23"/>
        <v>0</v>
      </c>
      <c r="K110" s="69"/>
      <c r="L110" s="133">
        <f t="shared" si="37"/>
        <v>458297.65763870062</v>
      </c>
      <c r="M110" s="132">
        <f t="shared" ref="M110" si="39">IF(L110&lt;&gt;0,+H110-L110,0)</f>
        <v>0</v>
      </c>
      <c r="N110" s="133">
        <f t="shared" si="38"/>
        <v>458297.65763870062</v>
      </c>
      <c r="O110" s="69">
        <f t="shared" si="25"/>
        <v>0</v>
      </c>
      <c r="P110" s="69">
        <f t="shared" si="26"/>
        <v>0</v>
      </c>
      <c r="Q110" s="1"/>
    </row>
    <row r="111" spans="1:17">
      <c r="B111" s="9" t="str">
        <f t="shared" si="29"/>
        <v>IU</v>
      </c>
      <c r="C111" s="64">
        <f>IF(D93="","-",+C110+1)</f>
        <v>2020</v>
      </c>
      <c r="D111" s="155">
        <v>3253588.5984939942</v>
      </c>
      <c r="E111" s="158">
        <v>106670.65761904762</v>
      </c>
      <c r="F111" s="159">
        <v>3146917.9408749468</v>
      </c>
      <c r="G111" s="159">
        <v>3200253.2696844703</v>
      </c>
      <c r="H111" s="158">
        <v>450934.16681202245</v>
      </c>
      <c r="I111" s="157">
        <v>450934.16681202245</v>
      </c>
      <c r="J111" s="69">
        <f t="shared" si="23"/>
        <v>0</v>
      </c>
      <c r="K111" s="69"/>
      <c r="L111" s="133">
        <f t="shared" si="37"/>
        <v>450934.16681202245</v>
      </c>
      <c r="M111" s="132">
        <f t="shared" ref="M111" si="40">IF(L111&lt;&gt;0,+H111-L111,0)</f>
        <v>0</v>
      </c>
      <c r="N111" s="133">
        <f t="shared" si="38"/>
        <v>450934.16681202245</v>
      </c>
      <c r="O111" s="69">
        <f t="shared" si="25"/>
        <v>0</v>
      </c>
      <c r="P111" s="69">
        <f t="shared" si="26"/>
        <v>0</v>
      </c>
      <c r="Q111" s="1"/>
    </row>
    <row r="112" spans="1:17">
      <c r="B112" s="9" t="str">
        <f t="shared" si="29"/>
        <v>IU</v>
      </c>
      <c r="C112" s="64">
        <f>IF(D93="","-",+C111+1)</f>
        <v>2021</v>
      </c>
      <c r="D112" s="65">
        <f>IF(F111+SUM(E$99:E111)=D$92,F111,D$92-SUM(E$99:E111))</f>
        <v>3144316.2175183846</v>
      </c>
      <c r="E112" s="71">
        <f>IF(+J96&lt;F111,J96,D112)</f>
        <v>109272.38097560976</v>
      </c>
      <c r="F112" s="70">
        <f t="shared" si="30"/>
        <v>3035043.8365427749</v>
      </c>
      <c r="G112" s="70">
        <f t="shared" si="31"/>
        <v>3089680.0270305797</v>
      </c>
      <c r="H112" s="73">
        <f t="shared" si="32"/>
        <v>459995.01898038521</v>
      </c>
      <c r="I112" s="127">
        <f t="shared" si="33"/>
        <v>459995.01898038521</v>
      </c>
      <c r="J112" s="69">
        <f t="shared" si="23"/>
        <v>0</v>
      </c>
      <c r="K112" s="69"/>
      <c r="L112" s="150"/>
      <c r="M112" s="69">
        <f t="shared" si="24"/>
        <v>0</v>
      </c>
      <c r="N112" s="150"/>
      <c r="O112" s="69">
        <f t="shared" si="25"/>
        <v>0</v>
      </c>
      <c r="P112" s="69">
        <f t="shared" si="26"/>
        <v>0</v>
      </c>
      <c r="Q112" s="1"/>
    </row>
    <row r="113" spans="2:17">
      <c r="B113" s="9" t="str">
        <f t="shared" si="29"/>
        <v/>
      </c>
      <c r="C113" s="64">
        <f>IF(D93="","-",+C112+1)</f>
        <v>2022</v>
      </c>
      <c r="D113" s="65">
        <f>IF(F112+SUM(E$99:E112)=D$92,F112,D$92-SUM(E$99:E112))</f>
        <v>3035043.8365427749</v>
      </c>
      <c r="E113" s="71">
        <f>IF(+J96&lt;F112,J96,D113)</f>
        <v>109272.38097560976</v>
      </c>
      <c r="F113" s="70">
        <f t="shared" si="30"/>
        <v>2925771.4555671653</v>
      </c>
      <c r="G113" s="70">
        <f t="shared" si="31"/>
        <v>2980407.6460549701</v>
      </c>
      <c r="H113" s="73">
        <f t="shared" ref="H113:H154" si="41">+J$94*G113+E113</f>
        <v>447591.04919013439</v>
      </c>
      <c r="I113" s="127">
        <f t="shared" ref="I113:I154" si="42">+J$95*G113+E113</f>
        <v>447591.04919013439</v>
      </c>
      <c r="J113" s="69">
        <f t="shared" si="23"/>
        <v>0</v>
      </c>
      <c r="K113" s="69"/>
      <c r="L113" s="150"/>
      <c r="M113" s="69">
        <f t="shared" si="24"/>
        <v>0</v>
      </c>
      <c r="N113" s="150"/>
      <c r="O113" s="69">
        <f t="shared" si="25"/>
        <v>0</v>
      </c>
      <c r="P113" s="69">
        <f t="shared" si="26"/>
        <v>0</v>
      </c>
      <c r="Q113" s="1"/>
    </row>
    <row r="114" spans="2:17">
      <c r="B114" s="9" t="str">
        <f t="shared" si="29"/>
        <v/>
      </c>
      <c r="C114" s="64">
        <f>IF(D93="","-",+C113+1)</f>
        <v>2023</v>
      </c>
      <c r="D114" s="65">
        <f>IF(F113+SUM(E$99:E113)=D$92,F113,D$92-SUM(E$99:E113))</f>
        <v>2925771.4555671653</v>
      </c>
      <c r="E114" s="71">
        <f>IF(+J96&lt;F113,J96,D114)</f>
        <v>109272.38097560976</v>
      </c>
      <c r="F114" s="70">
        <f t="shared" si="30"/>
        <v>2816499.0745915556</v>
      </c>
      <c r="G114" s="70">
        <f t="shared" si="31"/>
        <v>2871135.2650793605</v>
      </c>
      <c r="H114" s="73">
        <f t="shared" si="41"/>
        <v>435187.07939988357</v>
      </c>
      <c r="I114" s="127">
        <f t="shared" si="42"/>
        <v>435187.07939988357</v>
      </c>
      <c r="J114" s="69">
        <f t="shared" si="23"/>
        <v>0</v>
      </c>
      <c r="K114" s="69"/>
      <c r="L114" s="150"/>
      <c r="M114" s="69">
        <f t="shared" si="24"/>
        <v>0</v>
      </c>
      <c r="N114" s="150"/>
      <c r="O114" s="69">
        <f t="shared" si="25"/>
        <v>0</v>
      </c>
      <c r="P114" s="69">
        <f t="shared" si="26"/>
        <v>0</v>
      </c>
      <c r="Q114" s="1"/>
    </row>
    <row r="115" spans="2:17">
      <c r="B115" s="9" t="str">
        <f t="shared" si="29"/>
        <v/>
      </c>
      <c r="C115" s="64">
        <f>IF(D93="","-",+C114+1)</f>
        <v>2024</v>
      </c>
      <c r="D115" s="65">
        <f>IF(F114+SUM(E$99:E114)=D$92,F114,D$92-SUM(E$99:E114))</f>
        <v>2816499.0745915556</v>
      </c>
      <c r="E115" s="71">
        <f>IF(+J96&lt;F114,J96,D115)</f>
        <v>109272.38097560976</v>
      </c>
      <c r="F115" s="70">
        <f t="shared" si="30"/>
        <v>2707226.693615946</v>
      </c>
      <c r="G115" s="70">
        <f t="shared" si="31"/>
        <v>2761862.8841037508</v>
      </c>
      <c r="H115" s="73">
        <f t="shared" si="41"/>
        <v>422783.10960963275</v>
      </c>
      <c r="I115" s="127">
        <f t="shared" si="42"/>
        <v>422783.10960963275</v>
      </c>
      <c r="J115" s="69">
        <f t="shared" si="23"/>
        <v>0</v>
      </c>
      <c r="K115" s="69"/>
      <c r="L115" s="150"/>
      <c r="M115" s="69">
        <f t="shared" si="24"/>
        <v>0</v>
      </c>
      <c r="N115" s="150"/>
      <c r="O115" s="69">
        <f t="shared" si="25"/>
        <v>0</v>
      </c>
      <c r="P115" s="69">
        <f t="shared" si="26"/>
        <v>0</v>
      </c>
      <c r="Q115" s="1"/>
    </row>
    <row r="116" spans="2:17">
      <c r="B116" s="9" t="str">
        <f t="shared" si="29"/>
        <v/>
      </c>
      <c r="C116" s="64">
        <f>IF(D93="","-",+C115+1)</f>
        <v>2025</v>
      </c>
      <c r="D116" s="65">
        <f>IF(F115+SUM(E$99:E115)=D$92,F115,D$92-SUM(E$99:E115))</f>
        <v>2707226.693615946</v>
      </c>
      <c r="E116" s="71">
        <f>IF(+J96&lt;F115,J96,D116)</f>
        <v>109272.38097560976</v>
      </c>
      <c r="F116" s="70">
        <f t="shared" si="30"/>
        <v>2597954.3126403363</v>
      </c>
      <c r="G116" s="70">
        <f t="shared" si="31"/>
        <v>2652590.5031281412</v>
      </c>
      <c r="H116" s="73">
        <f t="shared" si="41"/>
        <v>410379.13981938193</v>
      </c>
      <c r="I116" s="127">
        <f t="shared" si="42"/>
        <v>410379.13981938193</v>
      </c>
      <c r="J116" s="69">
        <f t="shared" si="23"/>
        <v>0</v>
      </c>
      <c r="K116" s="69"/>
      <c r="L116" s="150"/>
      <c r="M116" s="69">
        <f t="shared" si="24"/>
        <v>0</v>
      </c>
      <c r="N116" s="150"/>
      <c r="O116" s="69">
        <f t="shared" si="25"/>
        <v>0</v>
      </c>
      <c r="P116" s="69">
        <f t="shared" si="26"/>
        <v>0</v>
      </c>
      <c r="Q116" s="1"/>
    </row>
    <row r="117" spans="2:17">
      <c r="B117" s="9" t="str">
        <f t="shared" si="29"/>
        <v/>
      </c>
      <c r="C117" s="64">
        <f>IF(D93="","-",+C116+1)</f>
        <v>2026</v>
      </c>
      <c r="D117" s="65">
        <f>IF(F116+SUM(E$99:E116)=D$92,F116,D$92-SUM(E$99:E116))</f>
        <v>2597954.3126403363</v>
      </c>
      <c r="E117" s="71">
        <f>IF(+J96&lt;F116,J96,D117)</f>
        <v>109272.38097560976</v>
      </c>
      <c r="F117" s="70">
        <f t="shared" si="30"/>
        <v>2488681.9316647267</v>
      </c>
      <c r="G117" s="70">
        <f t="shared" si="31"/>
        <v>2543318.1221525315</v>
      </c>
      <c r="H117" s="73">
        <f t="shared" si="41"/>
        <v>397975.17002913111</v>
      </c>
      <c r="I117" s="127">
        <f t="shared" si="42"/>
        <v>397975.17002913111</v>
      </c>
      <c r="J117" s="69">
        <f t="shared" si="23"/>
        <v>0</v>
      </c>
      <c r="K117" s="69"/>
      <c r="L117" s="150"/>
      <c r="M117" s="69">
        <f t="shared" si="24"/>
        <v>0</v>
      </c>
      <c r="N117" s="150"/>
      <c r="O117" s="69">
        <f t="shared" si="25"/>
        <v>0</v>
      </c>
      <c r="P117" s="69">
        <f t="shared" si="26"/>
        <v>0</v>
      </c>
      <c r="Q117" s="1"/>
    </row>
    <row r="118" spans="2:17">
      <c r="B118" s="9" t="str">
        <f t="shared" si="29"/>
        <v/>
      </c>
      <c r="C118" s="64">
        <f>IF(D93="","-",+C117+1)</f>
        <v>2027</v>
      </c>
      <c r="D118" s="65">
        <f>IF(F117+SUM(E$99:E117)=D$92,F117,D$92-SUM(E$99:E117))</f>
        <v>2488681.9316647267</v>
      </c>
      <c r="E118" s="71">
        <f>IF(+J96&lt;F117,J96,D118)</f>
        <v>109272.38097560976</v>
      </c>
      <c r="F118" s="70">
        <f t="shared" si="30"/>
        <v>2379409.5506891171</v>
      </c>
      <c r="G118" s="70">
        <f t="shared" si="31"/>
        <v>2434045.7411769219</v>
      </c>
      <c r="H118" s="73">
        <f t="shared" si="41"/>
        <v>385571.20023888029</v>
      </c>
      <c r="I118" s="127">
        <f t="shared" si="42"/>
        <v>385571.20023888029</v>
      </c>
      <c r="J118" s="69">
        <f t="shared" si="23"/>
        <v>0</v>
      </c>
      <c r="K118" s="69"/>
      <c r="L118" s="150"/>
      <c r="M118" s="69">
        <f t="shared" si="24"/>
        <v>0</v>
      </c>
      <c r="N118" s="150"/>
      <c r="O118" s="69">
        <f t="shared" si="25"/>
        <v>0</v>
      </c>
      <c r="P118" s="69">
        <f t="shared" si="26"/>
        <v>0</v>
      </c>
      <c r="Q118" s="1"/>
    </row>
    <row r="119" spans="2:17">
      <c r="B119" s="9" t="str">
        <f t="shared" si="29"/>
        <v/>
      </c>
      <c r="C119" s="64">
        <f>IF(D93="","-",+C118+1)</f>
        <v>2028</v>
      </c>
      <c r="D119" s="65">
        <f>IF(F118+SUM(E$99:E118)=D$92,F118,D$92-SUM(E$99:E118))</f>
        <v>2379409.5506891171</v>
      </c>
      <c r="E119" s="71">
        <f>IF(+J96&lt;F118,J96,D119)</f>
        <v>109272.38097560976</v>
      </c>
      <c r="F119" s="70">
        <f t="shared" si="30"/>
        <v>2270137.1697135074</v>
      </c>
      <c r="G119" s="70">
        <f t="shared" si="31"/>
        <v>2324773.3602013122</v>
      </c>
      <c r="H119" s="73">
        <f t="shared" si="41"/>
        <v>373167.23044862947</v>
      </c>
      <c r="I119" s="127">
        <f t="shared" si="42"/>
        <v>373167.23044862947</v>
      </c>
      <c r="J119" s="69">
        <f t="shared" si="23"/>
        <v>0</v>
      </c>
      <c r="K119" s="69"/>
      <c r="L119" s="150"/>
      <c r="M119" s="69">
        <f t="shared" si="24"/>
        <v>0</v>
      </c>
      <c r="N119" s="150"/>
      <c r="O119" s="69">
        <f t="shared" si="25"/>
        <v>0</v>
      </c>
      <c r="P119" s="69">
        <f t="shared" si="26"/>
        <v>0</v>
      </c>
      <c r="Q119" s="1"/>
    </row>
    <row r="120" spans="2:17">
      <c r="B120" s="9" t="str">
        <f t="shared" si="29"/>
        <v/>
      </c>
      <c r="C120" s="64">
        <f>IF(D93="","-",+C119+1)</f>
        <v>2029</v>
      </c>
      <c r="D120" s="65">
        <f>IF(F119+SUM(E$99:E119)=D$92,F119,D$92-SUM(E$99:E119))</f>
        <v>2270137.1697135074</v>
      </c>
      <c r="E120" s="71">
        <f>IF(+J96&lt;F119,J96,D120)</f>
        <v>109272.38097560976</v>
      </c>
      <c r="F120" s="70">
        <f t="shared" si="30"/>
        <v>2160864.7887378978</v>
      </c>
      <c r="G120" s="70">
        <f t="shared" si="31"/>
        <v>2215500.9792257026</v>
      </c>
      <c r="H120" s="73">
        <f t="shared" si="41"/>
        <v>360763.26065837865</v>
      </c>
      <c r="I120" s="127">
        <f t="shared" si="42"/>
        <v>360763.26065837865</v>
      </c>
      <c r="J120" s="69">
        <f t="shared" si="23"/>
        <v>0</v>
      </c>
      <c r="K120" s="69"/>
      <c r="L120" s="150"/>
      <c r="M120" s="69">
        <f t="shared" si="24"/>
        <v>0</v>
      </c>
      <c r="N120" s="150"/>
      <c r="O120" s="69">
        <f t="shared" si="25"/>
        <v>0</v>
      </c>
      <c r="P120" s="69">
        <f t="shared" si="26"/>
        <v>0</v>
      </c>
      <c r="Q120" s="1"/>
    </row>
    <row r="121" spans="2:17">
      <c r="B121" s="9" t="str">
        <f t="shared" si="29"/>
        <v/>
      </c>
      <c r="C121" s="64">
        <f>IF(D93="","-",+C120+1)</f>
        <v>2030</v>
      </c>
      <c r="D121" s="65">
        <f>IF(F120+SUM(E$99:E120)=D$92,F120,D$92-SUM(E$99:E120))</f>
        <v>2160864.7887378978</v>
      </c>
      <c r="E121" s="71">
        <f>IF(+J96&lt;F120,J96,D121)</f>
        <v>109272.38097560976</v>
      </c>
      <c r="F121" s="70">
        <f t="shared" si="30"/>
        <v>2051592.4077622881</v>
      </c>
      <c r="G121" s="70">
        <f t="shared" si="31"/>
        <v>2106228.5982500929</v>
      </c>
      <c r="H121" s="73">
        <f t="shared" si="41"/>
        <v>348359.29086812783</v>
      </c>
      <c r="I121" s="127">
        <f t="shared" si="42"/>
        <v>348359.29086812783</v>
      </c>
      <c r="J121" s="69">
        <f t="shared" si="23"/>
        <v>0</v>
      </c>
      <c r="K121" s="69"/>
      <c r="L121" s="150"/>
      <c r="M121" s="69">
        <f t="shared" si="24"/>
        <v>0</v>
      </c>
      <c r="N121" s="150"/>
      <c r="O121" s="69">
        <f t="shared" si="25"/>
        <v>0</v>
      </c>
      <c r="P121" s="69">
        <f t="shared" si="26"/>
        <v>0</v>
      </c>
      <c r="Q121" s="1"/>
    </row>
    <row r="122" spans="2:17">
      <c r="B122" s="9" t="str">
        <f t="shared" si="29"/>
        <v/>
      </c>
      <c r="C122" s="64">
        <f>IF(D93="","-",+C121+1)</f>
        <v>2031</v>
      </c>
      <c r="D122" s="65">
        <f>IF(F121+SUM(E$99:E121)=D$92,F121,D$92-SUM(E$99:E121))</f>
        <v>2051592.4077622881</v>
      </c>
      <c r="E122" s="71">
        <f>IF(+J96&lt;F121,J96,D122)</f>
        <v>109272.38097560976</v>
      </c>
      <c r="F122" s="70">
        <f t="shared" si="30"/>
        <v>1942320.0267866785</v>
      </c>
      <c r="G122" s="70">
        <f t="shared" si="31"/>
        <v>1996956.2172744833</v>
      </c>
      <c r="H122" s="73">
        <f t="shared" si="41"/>
        <v>335955.32107787702</v>
      </c>
      <c r="I122" s="127">
        <f t="shared" si="42"/>
        <v>335955.32107787702</v>
      </c>
      <c r="J122" s="69">
        <f t="shared" si="23"/>
        <v>0</v>
      </c>
      <c r="K122" s="69"/>
      <c r="L122" s="150"/>
      <c r="M122" s="69">
        <f t="shared" si="24"/>
        <v>0</v>
      </c>
      <c r="N122" s="150"/>
      <c r="O122" s="69">
        <f t="shared" si="25"/>
        <v>0</v>
      </c>
      <c r="P122" s="69">
        <f t="shared" si="26"/>
        <v>0</v>
      </c>
      <c r="Q122" s="1"/>
    </row>
    <row r="123" spans="2:17">
      <c r="B123" s="9" t="str">
        <f t="shared" si="29"/>
        <v/>
      </c>
      <c r="C123" s="64">
        <f>IF(D93="","-",+C122+1)</f>
        <v>2032</v>
      </c>
      <c r="D123" s="65">
        <f>IF(F122+SUM(E$99:E122)=D$92,F122,D$92-SUM(E$99:E122))</f>
        <v>1942320.0267866785</v>
      </c>
      <c r="E123" s="71">
        <f>IF(+J96&lt;F122,J96,D123)</f>
        <v>109272.38097560976</v>
      </c>
      <c r="F123" s="70">
        <f t="shared" si="30"/>
        <v>1833047.6458110688</v>
      </c>
      <c r="G123" s="70">
        <f t="shared" si="31"/>
        <v>1887683.8362988736</v>
      </c>
      <c r="H123" s="73">
        <f t="shared" si="41"/>
        <v>323551.3512876262</v>
      </c>
      <c r="I123" s="127">
        <f t="shared" si="42"/>
        <v>323551.3512876262</v>
      </c>
      <c r="J123" s="69">
        <f t="shared" si="23"/>
        <v>0</v>
      </c>
      <c r="K123" s="69"/>
      <c r="L123" s="150"/>
      <c r="M123" s="69">
        <f t="shared" si="24"/>
        <v>0</v>
      </c>
      <c r="N123" s="150"/>
      <c r="O123" s="69">
        <f t="shared" si="25"/>
        <v>0</v>
      </c>
      <c r="P123" s="69">
        <f t="shared" si="26"/>
        <v>0</v>
      </c>
      <c r="Q123" s="1"/>
    </row>
    <row r="124" spans="2:17">
      <c r="B124" s="9" t="str">
        <f t="shared" si="29"/>
        <v/>
      </c>
      <c r="C124" s="64">
        <f>IF(D93="","-",+C123+1)</f>
        <v>2033</v>
      </c>
      <c r="D124" s="65">
        <f>IF(F123+SUM(E$99:E123)=D$92,F123,D$92-SUM(E$99:E123))</f>
        <v>1833047.6458110688</v>
      </c>
      <c r="E124" s="71">
        <f>IF(+J96&lt;F123,J96,D124)</f>
        <v>109272.38097560976</v>
      </c>
      <c r="F124" s="70">
        <f t="shared" si="30"/>
        <v>1723775.2648354592</v>
      </c>
      <c r="G124" s="70">
        <f t="shared" si="31"/>
        <v>1778411.455323264</v>
      </c>
      <c r="H124" s="73">
        <f t="shared" si="41"/>
        <v>311147.38149737532</v>
      </c>
      <c r="I124" s="127">
        <f t="shared" si="42"/>
        <v>311147.38149737532</v>
      </c>
      <c r="J124" s="69">
        <f t="shared" si="23"/>
        <v>0</v>
      </c>
      <c r="K124" s="69"/>
      <c r="L124" s="150"/>
      <c r="M124" s="69">
        <f t="shared" si="24"/>
        <v>0</v>
      </c>
      <c r="N124" s="150"/>
      <c r="O124" s="69">
        <f t="shared" si="25"/>
        <v>0</v>
      </c>
      <c r="P124" s="69">
        <f t="shared" si="26"/>
        <v>0</v>
      </c>
      <c r="Q124" s="1"/>
    </row>
    <row r="125" spans="2:17">
      <c r="B125" s="9" t="str">
        <f t="shared" si="29"/>
        <v/>
      </c>
      <c r="C125" s="64">
        <f>IF(D93="","-",+C124+1)</f>
        <v>2034</v>
      </c>
      <c r="D125" s="65">
        <f>IF(F124+SUM(E$99:E124)=D$92,F124,D$92-SUM(E$99:E124))</f>
        <v>1723775.2648354592</v>
      </c>
      <c r="E125" s="71">
        <f>IF(+J96&lt;F124,J96,D125)</f>
        <v>109272.38097560976</v>
      </c>
      <c r="F125" s="70">
        <f t="shared" si="30"/>
        <v>1614502.8838598495</v>
      </c>
      <c r="G125" s="70">
        <f t="shared" si="31"/>
        <v>1669139.0743476544</v>
      </c>
      <c r="H125" s="73">
        <f t="shared" si="41"/>
        <v>298743.41170712456</v>
      </c>
      <c r="I125" s="127">
        <f t="shared" si="42"/>
        <v>298743.41170712456</v>
      </c>
      <c r="J125" s="69">
        <f t="shared" si="23"/>
        <v>0</v>
      </c>
      <c r="K125" s="69"/>
      <c r="L125" s="150"/>
      <c r="M125" s="69">
        <f t="shared" si="24"/>
        <v>0</v>
      </c>
      <c r="N125" s="150"/>
      <c r="O125" s="69">
        <f t="shared" si="25"/>
        <v>0</v>
      </c>
      <c r="P125" s="69">
        <f t="shared" si="26"/>
        <v>0</v>
      </c>
      <c r="Q125" s="1"/>
    </row>
    <row r="126" spans="2:17">
      <c r="B126" s="9" t="str">
        <f t="shared" si="29"/>
        <v/>
      </c>
      <c r="C126" s="64">
        <f>IF(D93="","-",+C125+1)</f>
        <v>2035</v>
      </c>
      <c r="D126" s="65">
        <f>IF(F125+SUM(E$99:E125)=D$92,F125,D$92-SUM(E$99:E125))</f>
        <v>1614502.8838598495</v>
      </c>
      <c r="E126" s="71">
        <f>IF(+J96&lt;F125,J96,D126)</f>
        <v>109272.38097560976</v>
      </c>
      <c r="F126" s="70">
        <f t="shared" si="30"/>
        <v>1505230.5028842399</v>
      </c>
      <c r="G126" s="70">
        <f t="shared" si="31"/>
        <v>1559866.6933720447</v>
      </c>
      <c r="H126" s="73">
        <f t="shared" si="41"/>
        <v>286339.44191687368</v>
      </c>
      <c r="I126" s="127">
        <f t="shared" si="42"/>
        <v>286339.44191687368</v>
      </c>
      <c r="J126" s="69">
        <f t="shared" si="23"/>
        <v>0</v>
      </c>
      <c r="K126" s="69"/>
      <c r="L126" s="150"/>
      <c r="M126" s="69">
        <f t="shared" si="24"/>
        <v>0</v>
      </c>
      <c r="N126" s="150"/>
      <c r="O126" s="69">
        <f t="shared" si="25"/>
        <v>0</v>
      </c>
      <c r="P126" s="69">
        <f t="shared" si="26"/>
        <v>0</v>
      </c>
      <c r="Q126" s="1"/>
    </row>
    <row r="127" spans="2:17">
      <c r="B127" s="9" t="str">
        <f t="shared" si="29"/>
        <v/>
      </c>
      <c r="C127" s="64">
        <f>IF(D93="","-",+C126+1)</f>
        <v>2036</v>
      </c>
      <c r="D127" s="65">
        <f>IF(F126+SUM(E$99:E126)=D$92,F126,D$92-SUM(E$99:E126))</f>
        <v>1505230.5028842399</v>
      </c>
      <c r="E127" s="71">
        <f>IF(+J96&lt;F126,J96,D127)</f>
        <v>109272.38097560976</v>
      </c>
      <c r="F127" s="70">
        <f t="shared" si="30"/>
        <v>1395958.1219086302</v>
      </c>
      <c r="G127" s="70">
        <f t="shared" si="31"/>
        <v>1450594.3123964351</v>
      </c>
      <c r="H127" s="73">
        <f t="shared" si="41"/>
        <v>273935.47212662292</v>
      </c>
      <c r="I127" s="127">
        <f t="shared" si="42"/>
        <v>273935.47212662292</v>
      </c>
      <c r="J127" s="69">
        <f t="shared" si="23"/>
        <v>0</v>
      </c>
      <c r="K127" s="69"/>
      <c r="L127" s="150"/>
      <c r="M127" s="69">
        <f t="shared" si="24"/>
        <v>0</v>
      </c>
      <c r="N127" s="150"/>
      <c r="O127" s="69">
        <f t="shared" si="25"/>
        <v>0</v>
      </c>
      <c r="P127" s="69">
        <f t="shared" si="26"/>
        <v>0</v>
      </c>
      <c r="Q127" s="1"/>
    </row>
    <row r="128" spans="2:17">
      <c r="B128" s="9" t="str">
        <f t="shared" si="29"/>
        <v/>
      </c>
      <c r="C128" s="64">
        <f>IF(D93="","-",+C127+1)</f>
        <v>2037</v>
      </c>
      <c r="D128" s="65">
        <f>IF(F127+SUM(E$99:E127)=D$92,F127,D$92-SUM(E$99:E127))</f>
        <v>1395958.1219086302</v>
      </c>
      <c r="E128" s="71">
        <f>IF(+J96&lt;F127,J96,D128)</f>
        <v>109272.38097560976</v>
      </c>
      <c r="F128" s="70">
        <f t="shared" si="30"/>
        <v>1286685.7409330206</v>
      </c>
      <c r="G128" s="70">
        <f t="shared" si="31"/>
        <v>1341321.9314208254</v>
      </c>
      <c r="H128" s="73">
        <f t="shared" si="41"/>
        <v>261531.50233637207</v>
      </c>
      <c r="I128" s="127">
        <f t="shared" si="42"/>
        <v>261531.50233637207</v>
      </c>
      <c r="J128" s="69">
        <f t="shared" si="23"/>
        <v>0</v>
      </c>
      <c r="K128" s="69"/>
      <c r="L128" s="150"/>
      <c r="M128" s="69">
        <f t="shared" si="24"/>
        <v>0</v>
      </c>
      <c r="N128" s="150"/>
      <c r="O128" s="69">
        <f t="shared" si="25"/>
        <v>0</v>
      </c>
      <c r="P128" s="69">
        <f t="shared" si="26"/>
        <v>0</v>
      </c>
      <c r="Q128" s="1"/>
    </row>
    <row r="129" spans="2:17">
      <c r="B129" s="9" t="str">
        <f t="shared" si="29"/>
        <v/>
      </c>
      <c r="C129" s="64">
        <f>IF(D93="","-",+C128+1)</f>
        <v>2038</v>
      </c>
      <c r="D129" s="65">
        <f>IF(F128+SUM(E$99:E128)=D$92,F128,D$92-SUM(E$99:E128))</f>
        <v>1286685.7409330206</v>
      </c>
      <c r="E129" s="71">
        <f>IF(+J96&lt;F128,J96,D129)</f>
        <v>109272.38097560976</v>
      </c>
      <c r="F129" s="70">
        <f t="shared" si="30"/>
        <v>1177413.359957411</v>
      </c>
      <c r="G129" s="70">
        <f t="shared" si="31"/>
        <v>1232049.5504452158</v>
      </c>
      <c r="H129" s="73">
        <f t="shared" si="41"/>
        <v>249127.53254612125</v>
      </c>
      <c r="I129" s="127">
        <f t="shared" si="42"/>
        <v>249127.53254612125</v>
      </c>
      <c r="J129" s="69">
        <f t="shared" si="23"/>
        <v>0</v>
      </c>
      <c r="K129" s="69"/>
      <c r="L129" s="150"/>
      <c r="M129" s="69">
        <f t="shared" si="24"/>
        <v>0</v>
      </c>
      <c r="N129" s="150"/>
      <c r="O129" s="69">
        <f t="shared" si="25"/>
        <v>0</v>
      </c>
      <c r="P129" s="69">
        <f t="shared" si="26"/>
        <v>0</v>
      </c>
      <c r="Q129" s="1"/>
    </row>
    <row r="130" spans="2:17">
      <c r="B130" s="9" t="str">
        <f t="shared" si="29"/>
        <v/>
      </c>
      <c r="C130" s="64">
        <f>IF(D93="","-",+C129+1)</f>
        <v>2039</v>
      </c>
      <c r="D130" s="65">
        <f>IF(F129+SUM(E$99:E129)=D$92,F129,D$92-SUM(E$99:E129))</f>
        <v>1177413.359957411</v>
      </c>
      <c r="E130" s="71">
        <f>IF(+J96&lt;F129,J96,D130)</f>
        <v>109272.38097560976</v>
      </c>
      <c r="F130" s="70">
        <f t="shared" si="30"/>
        <v>1068140.9789818013</v>
      </c>
      <c r="G130" s="70">
        <f t="shared" si="31"/>
        <v>1122777.1694696061</v>
      </c>
      <c r="H130" s="73">
        <f t="shared" si="41"/>
        <v>236723.56275587043</v>
      </c>
      <c r="I130" s="127">
        <f t="shared" si="42"/>
        <v>236723.56275587043</v>
      </c>
      <c r="J130" s="69">
        <f t="shared" si="23"/>
        <v>0</v>
      </c>
      <c r="K130" s="69"/>
      <c r="L130" s="150"/>
      <c r="M130" s="69">
        <f t="shared" si="24"/>
        <v>0</v>
      </c>
      <c r="N130" s="150"/>
      <c r="O130" s="69">
        <f t="shared" si="25"/>
        <v>0</v>
      </c>
      <c r="P130" s="69">
        <f t="shared" si="26"/>
        <v>0</v>
      </c>
      <c r="Q130" s="1"/>
    </row>
    <row r="131" spans="2:17">
      <c r="B131" s="9" t="str">
        <f t="shared" si="29"/>
        <v/>
      </c>
      <c r="C131" s="64">
        <f>IF(D93="","-",+C130+1)</f>
        <v>2040</v>
      </c>
      <c r="D131" s="65">
        <f>IF(F130+SUM(E$99:E130)=D$92,F130,D$92-SUM(E$99:E130))</f>
        <v>1068140.9789818013</v>
      </c>
      <c r="E131" s="71">
        <f>IF(+J96&lt;F130,J96,D131)</f>
        <v>109272.38097560976</v>
      </c>
      <c r="F131" s="70">
        <f t="shared" ref="F131:F154" si="43">+D131-E131</f>
        <v>958868.59800619155</v>
      </c>
      <c r="G131" s="70">
        <f t="shared" ref="G131:G154" si="44">+(F131+D131)/2</f>
        <v>1013504.7884939965</v>
      </c>
      <c r="H131" s="73">
        <f t="shared" si="41"/>
        <v>224319.59296561961</v>
      </c>
      <c r="I131" s="127">
        <f t="shared" si="42"/>
        <v>224319.59296561961</v>
      </c>
      <c r="J131" s="69">
        <f t="shared" ref="J131:J154" si="45">+I131-H131</f>
        <v>0</v>
      </c>
      <c r="K131" s="69"/>
      <c r="L131" s="150"/>
      <c r="M131" s="69">
        <f t="shared" ref="M131:M154" si="46">IF(L131&lt;&gt;0,+H131-L131,0)</f>
        <v>0</v>
      </c>
      <c r="N131" s="150"/>
      <c r="O131" s="69">
        <f t="shared" ref="O131:O154" si="47">IF(N131&lt;&gt;0,+I131-N131,0)</f>
        <v>0</v>
      </c>
      <c r="P131" s="69">
        <f t="shared" ref="P131:P154" si="48">+O131-M131</f>
        <v>0</v>
      </c>
      <c r="Q131" s="1"/>
    </row>
    <row r="132" spans="2:17">
      <c r="B132" s="9" t="str">
        <f t="shared" si="29"/>
        <v/>
      </c>
      <c r="C132" s="64">
        <f>IF(D93="","-",+C131+1)</f>
        <v>2041</v>
      </c>
      <c r="D132" s="65">
        <f>IF(F131+SUM(E$99:E131)=D$92,F131,D$92-SUM(E$99:E131))</f>
        <v>958868.59800619155</v>
      </c>
      <c r="E132" s="71">
        <f>IF(+J96&lt;F131,J96,D132)</f>
        <v>109272.38097560976</v>
      </c>
      <c r="F132" s="70">
        <f t="shared" si="43"/>
        <v>849596.21703058179</v>
      </c>
      <c r="G132" s="70">
        <f t="shared" si="44"/>
        <v>904232.40751838661</v>
      </c>
      <c r="H132" s="73">
        <f t="shared" si="41"/>
        <v>211915.62317536876</v>
      </c>
      <c r="I132" s="127">
        <f t="shared" si="42"/>
        <v>211915.62317536876</v>
      </c>
      <c r="J132" s="69">
        <f t="shared" si="45"/>
        <v>0</v>
      </c>
      <c r="K132" s="69"/>
      <c r="L132" s="150"/>
      <c r="M132" s="69">
        <f t="shared" si="46"/>
        <v>0</v>
      </c>
      <c r="N132" s="150"/>
      <c r="O132" s="69">
        <f t="shared" si="47"/>
        <v>0</v>
      </c>
      <c r="P132" s="69">
        <f t="shared" si="48"/>
        <v>0</v>
      </c>
      <c r="Q132" s="1"/>
    </row>
    <row r="133" spans="2:17">
      <c r="B133" s="9" t="str">
        <f t="shared" si="29"/>
        <v/>
      </c>
      <c r="C133" s="64">
        <f>IF(D93="","-",+C132+1)</f>
        <v>2042</v>
      </c>
      <c r="D133" s="65">
        <f>IF(F132+SUM(E$99:E132)=D$92,F132,D$92-SUM(E$99:E132))</f>
        <v>849596.21703058179</v>
      </c>
      <c r="E133" s="71">
        <f>IF(+J96&lt;F132,J96,D133)</f>
        <v>109272.38097560976</v>
      </c>
      <c r="F133" s="70">
        <f t="shared" si="43"/>
        <v>740323.83605497202</v>
      </c>
      <c r="G133" s="70">
        <f t="shared" si="44"/>
        <v>794960.02654277696</v>
      </c>
      <c r="H133" s="73">
        <f t="shared" si="41"/>
        <v>199511.65338511794</v>
      </c>
      <c r="I133" s="127">
        <f t="shared" si="42"/>
        <v>199511.65338511794</v>
      </c>
      <c r="J133" s="69">
        <f t="shared" si="45"/>
        <v>0</v>
      </c>
      <c r="K133" s="69"/>
      <c r="L133" s="150"/>
      <c r="M133" s="69">
        <f t="shared" si="46"/>
        <v>0</v>
      </c>
      <c r="N133" s="150"/>
      <c r="O133" s="69">
        <f t="shared" si="47"/>
        <v>0</v>
      </c>
      <c r="P133" s="69">
        <f t="shared" si="48"/>
        <v>0</v>
      </c>
      <c r="Q133" s="1"/>
    </row>
    <row r="134" spans="2:17">
      <c r="B134" s="9" t="str">
        <f t="shared" si="29"/>
        <v/>
      </c>
      <c r="C134" s="64">
        <f>IF(D93="","-",+C133+1)</f>
        <v>2043</v>
      </c>
      <c r="D134" s="65">
        <f>IF(F133+SUM(E$99:E133)=D$92,F133,D$92-SUM(E$99:E133))</f>
        <v>740323.83605497202</v>
      </c>
      <c r="E134" s="71">
        <f>IF(+J96&lt;F133,J96,D134)</f>
        <v>109272.38097560976</v>
      </c>
      <c r="F134" s="70">
        <f t="shared" si="43"/>
        <v>631051.45507936226</v>
      </c>
      <c r="G134" s="70">
        <f t="shared" si="44"/>
        <v>685687.64556716708</v>
      </c>
      <c r="H134" s="73">
        <f t="shared" si="41"/>
        <v>187107.68359486709</v>
      </c>
      <c r="I134" s="127">
        <f t="shared" si="42"/>
        <v>187107.68359486709</v>
      </c>
      <c r="J134" s="69">
        <f t="shared" si="45"/>
        <v>0</v>
      </c>
      <c r="K134" s="69"/>
      <c r="L134" s="150"/>
      <c r="M134" s="69">
        <f t="shared" si="46"/>
        <v>0</v>
      </c>
      <c r="N134" s="150"/>
      <c r="O134" s="69">
        <f t="shared" si="47"/>
        <v>0</v>
      </c>
      <c r="P134" s="69">
        <f t="shared" si="48"/>
        <v>0</v>
      </c>
      <c r="Q134" s="1"/>
    </row>
    <row r="135" spans="2:17">
      <c r="B135" s="9" t="str">
        <f t="shared" si="29"/>
        <v/>
      </c>
      <c r="C135" s="64">
        <f>IF(D93="","-",+C134+1)</f>
        <v>2044</v>
      </c>
      <c r="D135" s="65">
        <f>IF(F134+SUM(E$99:E134)=D$92,F134,D$92-SUM(E$99:E134))</f>
        <v>631051.45507936226</v>
      </c>
      <c r="E135" s="71">
        <f>IF(+J96&lt;F134,J96,D135)</f>
        <v>109272.38097560976</v>
      </c>
      <c r="F135" s="70">
        <f t="shared" si="43"/>
        <v>521779.0741037525</v>
      </c>
      <c r="G135" s="70">
        <f t="shared" si="44"/>
        <v>576415.26459155744</v>
      </c>
      <c r="H135" s="73">
        <f t="shared" si="41"/>
        <v>174703.71380461627</v>
      </c>
      <c r="I135" s="127">
        <f t="shared" si="42"/>
        <v>174703.71380461627</v>
      </c>
      <c r="J135" s="69">
        <f t="shared" si="45"/>
        <v>0</v>
      </c>
      <c r="K135" s="69"/>
      <c r="L135" s="150"/>
      <c r="M135" s="69">
        <f t="shared" si="46"/>
        <v>0</v>
      </c>
      <c r="N135" s="150"/>
      <c r="O135" s="69">
        <f t="shared" si="47"/>
        <v>0</v>
      </c>
      <c r="P135" s="69">
        <f t="shared" si="48"/>
        <v>0</v>
      </c>
      <c r="Q135" s="1"/>
    </row>
    <row r="136" spans="2:17">
      <c r="B136" s="9" t="str">
        <f t="shared" si="29"/>
        <v/>
      </c>
      <c r="C136" s="64">
        <f>IF(D93="","-",+C135+1)</f>
        <v>2045</v>
      </c>
      <c r="D136" s="65">
        <f>IF(F135+SUM(E$99:E135)=D$92,F135,D$92-SUM(E$99:E135))</f>
        <v>521779.0741037525</v>
      </c>
      <c r="E136" s="71">
        <f>IF(+J96&lt;F135,J96,D136)</f>
        <v>109272.38097560976</v>
      </c>
      <c r="F136" s="70">
        <f t="shared" si="43"/>
        <v>412506.69312814274</v>
      </c>
      <c r="G136" s="70">
        <f t="shared" si="44"/>
        <v>467142.88361594762</v>
      </c>
      <c r="H136" s="73">
        <f t="shared" si="41"/>
        <v>162299.74401436542</v>
      </c>
      <c r="I136" s="127">
        <f t="shared" si="42"/>
        <v>162299.74401436542</v>
      </c>
      <c r="J136" s="69">
        <f t="shared" si="45"/>
        <v>0</v>
      </c>
      <c r="K136" s="69"/>
      <c r="L136" s="150"/>
      <c r="M136" s="69">
        <f t="shared" si="46"/>
        <v>0</v>
      </c>
      <c r="N136" s="150"/>
      <c r="O136" s="69">
        <f t="shared" si="47"/>
        <v>0</v>
      </c>
      <c r="P136" s="69">
        <f t="shared" si="48"/>
        <v>0</v>
      </c>
      <c r="Q136" s="1"/>
    </row>
    <row r="137" spans="2:17">
      <c r="B137" s="9" t="str">
        <f t="shared" si="29"/>
        <v/>
      </c>
      <c r="C137" s="64">
        <f>IF(D93="","-",+C136+1)</f>
        <v>2046</v>
      </c>
      <c r="D137" s="65">
        <f>IF(F136+SUM(E$99:E136)=D$92,F136,D$92-SUM(E$99:E136))</f>
        <v>412506.69312814274</v>
      </c>
      <c r="E137" s="71">
        <f>IF(+J96&lt;F136,J96,D137)</f>
        <v>109272.38097560976</v>
      </c>
      <c r="F137" s="70">
        <f t="shared" si="43"/>
        <v>303234.31215253298</v>
      </c>
      <c r="G137" s="70">
        <f t="shared" si="44"/>
        <v>357870.50264033786</v>
      </c>
      <c r="H137" s="73">
        <f t="shared" si="41"/>
        <v>149895.7742241146</v>
      </c>
      <c r="I137" s="127">
        <f t="shared" si="42"/>
        <v>149895.7742241146</v>
      </c>
      <c r="J137" s="69">
        <f t="shared" si="45"/>
        <v>0</v>
      </c>
      <c r="K137" s="69"/>
      <c r="L137" s="150"/>
      <c r="M137" s="69">
        <f t="shared" si="46"/>
        <v>0</v>
      </c>
      <c r="N137" s="150"/>
      <c r="O137" s="69">
        <f t="shared" si="47"/>
        <v>0</v>
      </c>
      <c r="P137" s="69">
        <f t="shared" si="48"/>
        <v>0</v>
      </c>
      <c r="Q137" s="1"/>
    </row>
    <row r="138" spans="2:17">
      <c r="B138" s="9" t="str">
        <f t="shared" si="29"/>
        <v/>
      </c>
      <c r="C138" s="64">
        <f>IF(D93="","-",+C137+1)</f>
        <v>2047</v>
      </c>
      <c r="D138" s="65">
        <f>IF(F137+SUM(E$99:E137)=D$92,F137,D$92-SUM(E$99:E137))</f>
        <v>303234.31215253298</v>
      </c>
      <c r="E138" s="71">
        <f>IF(+J96&lt;F137,J96,D138)</f>
        <v>109272.38097560976</v>
      </c>
      <c r="F138" s="70">
        <f t="shared" si="43"/>
        <v>193961.93117692322</v>
      </c>
      <c r="G138" s="70">
        <f t="shared" si="44"/>
        <v>248598.1216647281</v>
      </c>
      <c r="H138" s="73">
        <f t="shared" si="41"/>
        <v>137491.80443386376</v>
      </c>
      <c r="I138" s="127">
        <f t="shared" si="42"/>
        <v>137491.80443386376</v>
      </c>
      <c r="J138" s="69">
        <f t="shared" si="45"/>
        <v>0</v>
      </c>
      <c r="K138" s="69"/>
      <c r="L138" s="150"/>
      <c r="M138" s="69">
        <f t="shared" si="46"/>
        <v>0</v>
      </c>
      <c r="N138" s="150"/>
      <c r="O138" s="69">
        <f t="shared" si="47"/>
        <v>0</v>
      </c>
      <c r="P138" s="69">
        <f t="shared" si="48"/>
        <v>0</v>
      </c>
      <c r="Q138" s="1"/>
    </row>
    <row r="139" spans="2:17">
      <c r="B139" s="9" t="str">
        <f t="shared" si="29"/>
        <v/>
      </c>
      <c r="C139" s="64">
        <f>IF(D93="","-",+C138+1)</f>
        <v>2048</v>
      </c>
      <c r="D139" s="65">
        <f>IF(F138+SUM(E$99:E138)=D$92,F138,D$92-SUM(E$99:E138))</f>
        <v>193961.93117692322</v>
      </c>
      <c r="E139" s="71">
        <f>IF(+J96&lt;F138,J96,D139)</f>
        <v>109272.38097560976</v>
      </c>
      <c r="F139" s="70">
        <f t="shared" si="43"/>
        <v>84689.550201313454</v>
      </c>
      <c r="G139" s="70">
        <f t="shared" si="44"/>
        <v>139325.74068911833</v>
      </c>
      <c r="H139" s="73">
        <f t="shared" si="41"/>
        <v>125087.83464361292</v>
      </c>
      <c r="I139" s="127">
        <f t="shared" si="42"/>
        <v>125087.83464361292</v>
      </c>
      <c r="J139" s="69">
        <f t="shared" si="45"/>
        <v>0</v>
      </c>
      <c r="K139" s="69"/>
      <c r="L139" s="150"/>
      <c r="M139" s="69">
        <f t="shared" si="46"/>
        <v>0</v>
      </c>
      <c r="N139" s="150"/>
      <c r="O139" s="69">
        <f t="shared" si="47"/>
        <v>0</v>
      </c>
      <c r="P139" s="69">
        <f t="shared" si="48"/>
        <v>0</v>
      </c>
      <c r="Q139" s="1"/>
    </row>
    <row r="140" spans="2:17">
      <c r="B140" s="9" t="str">
        <f t="shared" si="29"/>
        <v/>
      </c>
      <c r="C140" s="64">
        <f>IF(D93="","-",+C139+1)</f>
        <v>2049</v>
      </c>
      <c r="D140" s="65">
        <f>IF(F139+SUM(E$99:E139)=D$92,F139,D$92-SUM(E$99:E139))</f>
        <v>84689.550201313454</v>
      </c>
      <c r="E140" s="71">
        <f>IF(+J96&lt;F139,J96,D140)</f>
        <v>84689.550201313454</v>
      </c>
      <c r="F140" s="70">
        <f t="shared" si="43"/>
        <v>0</v>
      </c>
      <c r="G140" s="70">
        <f t="shared" si="44"/>
        <v>42344.775100656727</v>
      </c>
      <c r="H140" s="73">
        <f t="shared" si="41"/>
        <v>89496.284587752321</v>
      </c>
      <c r="I140" s="127">
        <f t="shared" si="42"/>
        <v>89496.284587752321</v>
      </c>
      <c r="J140" s="69">
        <f t="shared" si="45"/>
        <v>0</v>
      </c>
      <c r="K140" s="69"/>
      <c r="L140" s="150"/>
      <c r="M140" s="69">
        <f t="shared" si="46"/>
        <v>0</v>
      </c>
      <c r="N140" s="150"/>
      <c r="O140" s="69">
        <f t="shared" si="47"/>
        <v>0</v>
      </c>
      <c r="P140" s="69">
        <f t="shared" si="48"/>
        <v>0</v>
      </c>
      <c r="Q140" s="1"/>
    </row>
    <row r="141" spans="2:17">
      <c r="B141" s="9" t="str">
        <f t="shared" si="29"/>
        <v/>
      </c>
      <c r="C141" s="64">
        <f>IF(D93="","-",+C140+1)</f>
        <v>2050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43"/>
        <v>0</v>
      </c>
      <c r="G141" s="70">
        <f t="shared" si="44"/>
        <v>0</v>
      </c>
      <c r="H141" s="73">
        <f t="shared" si="41"/>
        <v>0</v>
      </c>
      <c r="I141" s="127">
        <f t="shared" si="42"/>
        <v>0</v>
      </c>
      <c r="J141" s="69">
        <f t="shared" si="45"/>
        <v>0</v>
      </c>
      <c r="K141" s="69"/>
      <c r="L141" s="150"/>
      <c r="M141" s="69">
        <f t="shared" si="46"/>
        <v>0</v>
      </c>
      <c r="N141" s="150"/>
      <c r="O141" s="69">
        <f t="shared" si="47"/>
        <v>0</v>
      </c>
      <c r="P141" s="69">
        <f t="shared" si="48"/>
        <v>0</v>
      </c>
      <c r="Q141" s="1"/>
    </row>
    <row r="142" spans="2:17">
      <c r="B142" s="9" t="str">
        <f t="shared" si="29"/>
        <v/>
      </c>
      <c r="C142" s="64">
        <f>IF(D93="","-",+C141+1)</f>
        <v>2051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43"/>
        <v>0</v>
      </c>
      <c r="G142" s="70">
        <f t="shared" si="44"/>
        <v>0</v>
      </c>
      <c r="H142" s="73">
        <f t="shared" si="41"/>
        <v>0</v>
      </c>
      <c r="I142" s="127">
        <f t="shared" si="42"/>
        <v>0</v>
      </c>
      <c r="J142" s="69">
        <f t="shared" si="45"/>
        <v>0</v>
      </c>
      <c r="K142" s="69"/>
      <c r="L142" s="150"/>
      <c r="M142" s="69">
        <f t="shared" si="46"/>
        <v>0</v>
      </c>
      <c r="N142" s="150"/>
      <c r="O142" s="69">
        <f t="shared" si="47"/>
        <v>0</v>
      </c>
      <c r="P142" s="69">
        <f t="shared" si="48"/>
        <v>0</v>
      </c>
      <c r="Q142" s="1"/>
    </row>
    <row r="143" spans="2:17">
      <c r="B143" s="9" t="str">
        <f t="shared" si="29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43"/>
        <v>0</v>
      </c>
      <c r="G143" s="70">
        <f t="shared" si="44"/>
        <v>0</v>
      </c>
      <c r="H143" s="73">
        <f t="shared" si="41"/>
        <v>0</v>
      </c>
      <c r="I143" s="127">
        <f t="shared" si="42"/>
        <v>0</v>
      </c>
      <c r="J143" s="69">
        <f t="shared" si="45"/>
        <v>0</v>
      </c>
      <c r="K143" s="69"/>
      <c r="L143" s="150"/>
      <c r="M143" s="69">
        <f t="shared" si="46"/>
        <v>0</v>
      </c>
      <c r="N143" s="150"/>
      <c r="O143" s="69">
        <f t="shared" si="47"/>
        <v>0</v>
      </c>
      <c r="P143" s="69">
        <f t="shared" si="48"/>
        <v>0</v>
      </c>
      <c r="Q143" s="1"/>
    </row>
    <row r="144" spans="2:17">
      <c r="B144" s="9" t="str">
        <f t="shared" si="29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43"/>
        <v>0</v>
      </c>
      <c r="G144" s="70">
        <f t="shared" si="44"/>
        <v>0</v>
      </c>
      <c r="H144" s="73">
        <f t="shared" si="41"/>
        <v>0</v>
      </c>
      <c r="I144" s="127">
        <f t="shared" si="42"/>
        <v>0</v>
      </c>
      <c r="J144" s="69">
        <f t="shared" si="45"/>
        <v>0</v>
      </c>
      <c r="K144" s="69"/>
      <c r="L144" s="150"/>
      <c r="M144" s="69">
        <f t="shared" si="46"/>
        <v>0</v>
      </c>
      <c r="N144" s="150"/>
      <c r="O144" s="69">
        <f t="shared" si="47"/>
        <v>0</v>
      </c>
      <c r="P144" s="69">
        <f t="shared" si="48"/>
        <v>0</v>
      </c>
      <c r="Q144" s="1"/>
    </row>
    <row r="145" spans="2:17">
      <c r="B145" s="9" t="str">
        <f t="shared" si="29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43"/>
        <v>0</v>
      </c>
      <c r="G145" s="70">
        <f t="shared" si="44"/>
        <v>0</v>
      </c>
      <c r="H145" s="73">
        <f t="shared" si="41"/>
        <v>0</v>
      </c>
      <c r="I145" s="127">
        <f t="shared" si="42"/>
        <v>0</v>
      </c>
      <c r="J145" s="69">
        <f t="shared" si="45"/>
        <v>0</v>
      </c>
      <c r="K145" s="69"/>
      <c r="L145" s="150"/>
      <c r="M145" s="69">
        <f t="shared" si="46"/>
        <v>0</v>
      </c>
      <c r="N145" s="150"/>
      <c r="O145" s="69">
        <f t="shared" si="47"/>
        <v>0</v>
      </c>
      <c r="P145" s="69">
        <f t="shared" si="48"/>
        <v>0</v>
      </c>
      <c r="Q145" s="1"/>
    </row>
    <row r="146" spans="2:17">
      <c r="B146" s="9" t="str">
        <f t="shared" si="29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43"/>
        <v>0</v>
      </c>
      <c r="G146" s="70">
        <f t="shared" si="44"/>
        <v>0</v>
      </c>
      <c r="H146" s="73">
        <f t="shared" si="41"/>
        <v>0</v>
      </c>
      <c r="I146" s="127">
        <f t="shared" si="42"/>
        <v>0</v>
      </c>
      <c r="J146" s="69">
        <f t="shared" si="45"/>
        <v>0</v>
      </c>
      <c r="K146" s="69"/>
      <c r="L146" s="150"/>
      <c r="M146" s="69">
        <f t="shared" si="46"/>
        <v>0</v>
      </c>
      <c r="N146" s="150"/>
      <c r="O146" s="69">
        <f t="shared" si="47"/>
        <v>0</v>
      </c>
      <c r="P146" s="69">
        <f t="shared" si="48"/>
        <v>0</v>
      </c>
      <c r="Q146" s="1"/>
    </row>
    <row r="147" spans="2:17">
      <c r="B147" s="9" t="str">
        <f t="shared" si="29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43"/>
        <v>0</v>
      </c>
      <c r="G147" s="70">
        <f t="shared" si="44"/>
        <v>0</v>
      </c>
      <c r="H147" s="73">
        <f t="shared" si="41"/>
        <v>0</v>
      </c>
      <c r="I147" s="127">
        <f t="shared" si="42"/>
        <v>0</v>
      </c>
      <c r="J147" s="69">
        <f t="shared" si="45"/>
        <v>0</v>
      </c>
      <c r="K147" s="69"/>
      <c r="L147" s="150"/>
      <c r="M147" s="69">
        <f t="shared" si="46"/>
        <v>0</v>
      </c>
      <c r="N147" s="150"/>
      <c r="O147" s="69">
        <f t="shared" si="47"/>
        <v>0</v>
      </c>
      <c r="P147" s="69">
        <f t="shared" si="48"/>
        <v>0</v>
      </c>
      <c r="Q147" s="1"/>
    </row>
    <row r="148" spans="2:17">
      <c r="B148" s="9" t="str">
        <f t="shared" si="29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43"/>
        <v>0</v>
      </c>
      <c r="G148" s="70">
        <f t="shared" si="44"/>
        <v>0</v>
      </c>
      <c r="H148" s="73">
        <f t="shared" si="41"/>
        <v>0</v>
      </c>
      <c r="I148" s="127">
        <f t="shared" si="42"/>
        <v>0</v>
      </c>
      <c r="J148" s="69">
        <f t="shared" si="45"/>
        <v>0</v>
      </c>
      <c r="K148" s="69"/>
      <c r="L148" s="150"/>
      <c r="M148" s="69">
        <f t="shared" si="46"/>
        <v>0</v>
      </c>
      <c r="N148" s="150"/>
      <c r="O148" s="69">
        <f t="shared" si="47"/>
        <v>0</v>
      </c>
      <c r="P148" s="69">
        <f t="shared" si="48"/>
        <v>0</v>
      </c>
      <c r="Q148" s="1"/>
    </row>
    <row r="149" spans="2:17">
      <c r="B149" s="9" t="str">
        <f t="shared" si="29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43"/>
        <v>0</v>
      </c>
      <c r="G149" s="70">
        <f t="shared" si="44"/>
        <v>0</v>
      </c>
      <c r="H149" s="73">
        <f t="shared" si="41"/>
        <v>0</v>
      </c>
      <c r="I149" s="127">
        <f t="shared" si="42"/>
        <v>0</v>
      </c>
      <c r="J149" s="69">
        <f t="shared" si="45"/>
        <v>0</v>
      </c>
      <c r="K149" s="69"/>
      <c r="L149" s="150"/>
      <c r="M149" s="69">
        <f t="shared" si="46"/>
        <v>0</v>
      </c>
      <c r="N149" s="150"/>
      <c r="O149" s="69">
        <f t="shared" si="47"/>
        <v>0</v>
      </c>
      <c r="P149" s="69">
        <f t="shared" si="48"/>
        <v>0</v>
      </c>
      <c r="Q149" s="1"/>
    </row>
    <row r="150" spans="2:17">
      <c r="B150" s="9" t="str">
        <f t="shared" si="29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43"/>
        <v>0</v>
      </c>
      <c r="G150" s="70">
        <f t="shared" si="44"/>
        <v>0</v>
      </c>
      <c r="H150" s="73">
        <f t="shared" si="41"/>
        <v>0</v>
      </c>
      <c r="I150" s="127">
        <f t="shared" si="42"/>
        <v>0</v>
      </c>
      <c r="J150" s="69">
        <f t="shared" si="45"/>
        <v>0</v>
      </c>
      <c r="K150" s="69"/>
      <c r="L150" s="150"/>
      <c r="M150" s="69">
        <f t="shared" si="46"/>
        <v>0</v>
      </c>
      <c r="N150" s="150"/>
      <c r="O150" s="69">
        <f t="shared" si="47"/>
        <v>0</v>
      </c>
      <c r="P150" s="69">
        <f t="shared" si="48"/>
        <v>0</v>
      </c>
      <c r="Q150" s="1"/>
    </row>
    <row r="151" spans="2:17">
      <c r="B151" s="9" t="str">
        <f t="shared" si="29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43"/>
        <v>0</v>
      </c>
      <c r="G151" s="70">
        <f t="shared" si="44"/>
        <v>0</v>
      </c>
      <c r="H151" s="73">
        <f t="shared" si="41"/>
        <v>0</v>
      </c>
      <c r="I151" s="127">
        <f t="shared" si="42"/>
        <v>0</v>
      </c>
      <c r="J151" s="69">
        <f t="shared" si="45"/>
        <v>0</v>
      </c>
      <c r="K151" s="69"/>
      <c r="L151" s="150"/>
      <c r="M151" s="69">
        <f t="shared" si="46"/>
        <v>0</v>
      </c>
      <c r="N151" s="150"/>
      <c r="O151" s="69">
        <f t="shared" si="47"/>
        <v>0</v>
      </c>
      <c r="P151" s="69">
        <f t="shared" si="48"/>
        <v>0</v>
      </c>
      <c r="Q151" s="1"/>
    </row>
    <row r="152" spans="2:17">
      <c r="B152" s="9" t="str">
        <f t="shared" si="29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43"/>
        <v>0</v>
      </c>
      <c r="G152" s="70">
        <f t="shared" si="44"/>
        <v>0</v>
      </c>
      <c r="H152" s="73">
        <f t="shared" si="41"/>
        <v>0</v>
      </c>
      <c r="I152" s="127">
        <f t="shared" si="42"/>
        <v>0</v>
      </c>
      <c r="J152" s="69">
        <f t="shared" si="45"/>
        <v>0</v>
      </c>
      <c r="K152" s="69"/>
      <c r="L152" s="150"/>
      <c r="M152" s="69">
        <f t="shared" si="46"/>
        <v>0</v>
      </c>
      <c r="N152" s="150"/>
      <c r="O152" s="69">
        <f t="shared" si="47"/>
        <v>0</v>
      </c>
      <c r="P152" s="69">
        <f t="shared" si="48"/>
        <v>0</v>
      </c>
      <c r="Q152" s="1"/>
    </row>
    <row r="153" spans="2:17">
      <c r="B153" s="9" t="str">
        <f t="shared" si="29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43"/>
        <v>0</v>
      </c>
      <c r="G153" s="70">
        <f t="shared" si="44"/>
        <v>0</v>
      </c>
      <c r="H153" s="73">
        <f t="shared" si="41"/>
        <v>0</v>
      </c>
      <c r="I153" s="127">
        <f t="shared" si="42"/>
        <v>0</v>
      </c>
      <c r="J153" s="69">
        <f t="shared" si="45"/>
        <v>0</v>
      </c>
      <c r="K153" s="69"/>
      <c r="L153" s="150"/>
      <c r="M153" s="69">
        <f t="shared" si="46"/>
        <v>0</v>
      </c>
      <c r="N153" s="150"/>
      <c r="O153" s="69">
        <f t="shared" si="47"/>
        <v>0</v>
      </c>
      <c r="P153" s="69">
        <f t="shared" si="48"/>
        <v>0</v>
      </c>
      <c r="Q153" s="1"/>
    </row>
    <row r="154" spans="2:17" ht="13.5" thickBot="1">
      <c r="B154" s="9" t="str">
        <f t="shared" si="29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43"/>
        <v>0</v>
      </c>
      <c r="G154" s="75">
        <f t="shared" si="44"/>
        <v>0</v>
      </c>
      <c r="H154" s="77">
        <f t="shared" si="41"/>
        <v>0</v>
      </c>
      <c r="I154" s="128">
        <f t="shared" si="42"/>
        <v>0</v>
      </c>
      <c r="J154" s="79">
        <f t="shared" si="45"/>
        <v>0</v>
      </c>
      <c r="K154" s="69"/>
      <c r="L154" s="151"/>
      <c r="M154" s="79">
        <f t="shared" si="46"/>
        <v>0</v>
      </c>
      <c r="N154" s="151"/>
      <c r="O154" s="79">
        <f t="shared" si="47"/>
        <v>0</v>
      </c>
      <c r="P154" s="79">
        <f t="shared" si="48"/>
        <v>0</v>
      </c>
      <c r="Q154" s="1"/>
    </row>
    <row r="155" spans="2:17">
      <c r="C155" s="65" t="s">
        <v>78</v>
      </c>
      <c r="D155" s="22"/>
      <c r="E155" s="22">
        <f>SUM(E99:E154)</f>
        <v>4480167.6199999992</v>
      </c>
      <c r="F155" s="22"/>
      <c r="G155" s="22"/>
      <c r="H155" s="22">
        <f>SUM(H99:H154)</f>
        <v>15801200.28109698</v>
      </c>
      <c r="I155" s="22">
        <f>SUM(I99:I154)</f>
        <v>15801200.28109698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view="pageBreakPreview" zoomScale="75" zoomScaleNormal="100" zoomScaleSheetLayoutView="75" workbookViewId="0">
      <selection activeCell="E30" sqref="E30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140625" customWidth="1"/>
    <col min="15" max="15" width="16.85546875" customWidth="1"/>
    <col min="16" max="16" width="24.42578125" customWidth="1"/>
    <col min="17" max="17" width="4.7109375" customWidth="1"/>
    <col min="23" max="23" width="9.140625" customWidth="1"/>
  </cols>
  <sheetData>
    <row r="1" spans="1:17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74</v>
      </c>
      <c r="Q1" s="19"/>
    </row>
    <row r="2" spans="1:17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7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2021</v>
      </c>
      <c r="J10" s="41"/>
      <c r="K10" s="22" t="s">
        <v>53</v>
      </c>
      <c r="O10" s="4"/>
      <c r="P10" s="4"/>
    </row>
    <row r="11" spans="1:17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'SWE.WS.F.BPU.ATRR.Projected'!$F$81</f>
        <v>0.10681797376050146</v>
      </c>
      <c r="J12" s="52"/>
      <c r="K12" t="s">
        <v>58</v>
      </c>
      <c r="O12" s="4"/>
      <c r="P12" s="4"/>
    </row>
    <row r="13" spans="1:17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0.10681797376050146</v>
      </c>
      <c r="J13" s="52"/>
      <c r="K13" s="22" t="s">
        <v>61</v>
      </c>
      <c r="L13" s="11"/>
      <c r="M13" s="11"/>
      <c r="N13" s="11"/>
      <c r="O13" s="4"/>
      <c r="P13" s="4"/>
    </row>
    <row r="14" spans="1:17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>
      <c r="B33" s="9" t="str">
        <f t="shared" si="4"/>
        <v/>
      </c>
      <c r="C33" s="6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.5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8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74</v>
      </c>
      <c r="Q83" s="1"/>
    </row>
    <row r="84" spans="1:17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2021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>
      <c r="C92" s="47" t="s">
        <v>51</v>
      </c>
      <c r="D92" s="44">
        <v>0</v>
      </c>
      <c r="E92" s="10" t="s">
        <v>86</v>
      </c>
      <c r="H92" s="45"/>
      <c r="I92" s="45"/>
      <c r="J92" s="46">
        <f>+'SWE.WS.G.BPU.ATRR.True-up'!M16</f>
        <v>2021</v>
      </c>
      <c r="K92" s="41"/>
      <c r="L92" s="22" t="s">
        <v>87</v>
      </c>
      <c r="P92" s="4"/>
      <c r="Q92" s="1"/>
    </row>
    <row r="93" spans="1:17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  <c r="Q94" s="1"/>
    </row>
    <row r="95" spans="1:17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  <c r="Q95" s="1"/>
    </row>
    <row r="96" spans="1:17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>
      <c r="B113" s="9" t="str">
        <f t="shared" si="19"/>
        <v/>
      </c>
      <c r="C113" s="6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.5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21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166396.00554039481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166396.00554039481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39114.690476190473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 t="shared" ref="K23:K28" si="10">G23</f>
        <v>218211.46569994657</v>
      </c>
      <c r="L23" s="519">
        <f t="shared" si="6"/>
        <v>0</v>
      </c>
      <c r="M23" s="518">
        <f t="shared" ref="M23:M28" si="11"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 t="shared" si="10"/>
        <v>206416.1656138415</v>
      </c>
      <c r="L24" s="519">
        <f t="shared" si="6"/>
        <v>0</v>
      </c>
      <c r="M24" s="518">
        <f t="shared" si="11"/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187597.11116462536</v>
      </c>
      <c r="H25" s="610">
        <v>187597.11116462536</v>
      </c>
      <c r="I25" s="511">
        <f t="shared" si="9"/>
        <v>0</v>
      </c>
      <c r="J25" s="511"/>
      <c r="K25" s="518">
        <f t="shared" si="10"/>
        <v>187597.11116462536</v>
      </c>
      <c r="L25" s="519">
        <f t="shared" si="6"/>
        <v>0</v>
      </c>
      <c r="M25" s="518">
        <f t="shared" si="11"/>
        <v>187597.11116462536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38205.046511627908</v>
      </c>
      <c r="F26" s="608">
        <v>1260341.6918046675</v>
      </c>
      <c r="G26" s="609">
        <v>165580.97571584338</v>
      </c>
      <c r="H26" s="610">
        <v>165580.97571584338</v>
      </c>
      <c r="I26" s="511">
        <f t="shared" si="9"/>
        <v>0</v>
      </c>
      <c r="J26" s="511"/>
      <c r="K26" s="518">
        <f t="shared" si="10"/>
        <v>165580.97571584338</v>
      </c>
      <c r="L26" s="519">
        <f t="shared" ref="L26" si="12">IF(K26&lt;&gt;0,+G26-K26,0)</f>
        <v>0</v>
      </c>
      <c r="M26" s="518">
        <f t="shared" si="11"/>
        <v>165580.97571584338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197467.59056208763</v>
      </c>
      <c r="H27" s="610">
        <v>197467.59056208763</v>
      </c>
      <c r="I27" s="511">
        <f t="shared" si="9"/>
        <v>0</v>
      </c>
      <c r="J27" s="511"/>
      <c r="K27" s="518">
        <f t="shared" si="10"/>
        <v>197467.59056208763</v>
      </c>
      <c r="L27" s="519">
        <f t="shared" ref="L27" si="13">IF(K27&lt;&gt;0,+G27-K27,0)</f>
        <v>0</v>
      </c>
      <c r="M27" s="518">
        <f t="shared" si="11"/>
        <v>197467.59056208763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1220272.9844875946</v>
      </c>
      <c r="E28" s="609">
        <v>39114.690476190473</v>
      </c>
      <c r="F28" s="608">
        <v>1181158.294011404</v>
      </c>
      <c r="G28" s="609">
        <v>166396.00554039481</v>
      </c>
      <c r="H28" s="610">
        <v>166396.00554039481</v>
      </c>
      <c r="I28" s="511">
        <f t="shared" si="9"/>
        <v>0</v>
      </c>
      <c r="J28" s="511"/>
      <c r="K28" s="518">
        <f t="shared" si="10"/>
        <v>166396.00554039481</v>
      </c>
      <c r="L28" s="519">
        <f t="shared" ref="L28" si="14">IF(K28&lt;&gt;0,+G28-K28,0)</f>
        <v>0</v>
      </c>
      <c r="M28" s="518">
        <f t="shared" si="11"/>
        <v>166396.00554039481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1181158.294011404</v>
      </c>
      <c r="E29" s="522">
        <f>IF(+I14&lt;F28,I14,D29)</f>
        <v>39114.690476190473</v>
      </c>
      <c r="F29" s="523">
        <f t="shared" ref="F29:F48" si="15">+D29-E29</f>
        <v>1142043.6035352135</v>
      </c>
      <c r="G29" s="524">
        <f t="shared" ref="G29:G55" si="16">+I$12*((D29+F29)/2)+E29</f>
        <v>163194.55014243137</v>
      </c>
      <c r="H29" s="491">
        <f t="shared" ref="H29:H55" si="17">+I$13*((D29+F29)/2)+E29</f>
        <v>163194.55014243137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1142043.6035352135</v>
      </c>
      <c r="E30" s="522">
        <f>IF(+I14&lt;F29,I14,D30)</f>
        <v>39114.690476190473</v>
      </c>
      <c r="F30" s="523">
        <f t="shared" si="15"/>
        <v>1102928.913059023</v>
      </c>
      <c r="G30" s="524">
        <f t="shared" si="16"/>
        <v>159016.39816149551</v>
      </c>
      <c r="H30" s="491">
        <f t="shared" si="17"/>
        <v>159016.39816149551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1102928.913059023</v>
      </c>
      <c r="E31" s="522">
        <f>IF(+I14&lt;F30,I14,D31)</f>
        <v>39114.690476190473</v>
      </c>
      <c r="F31" s="523">
        <f t="shared" si="15"/>
        <v>1063814.2225828324</v>
      </c>
      <c r="G31" s="524">
        <f t="shared" si="16"/>
        <v>154838.24618055965</v>
      </c>
      <c r="H31" s="491">
        <f t="shared" si="17"/>
        <v>154838.24618055965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1063814.2225828324</v>
      </c>
      <c r="E32" s="522">
        <f>IF(+I14&lt;F31,I14,D32)</f>
        <v>39114.690476190473</v>
      </c>
      <c r="F32" s="523">
        <f t="shared" si="15"/>
        <v>1024699.5321066419</v>
      </c>
      <c r="G32" s="524">
        <f t="shared" si="16"/>
        <v>150660.0941996238</v>
      </c>
      <c r="H32" s="491">
        <f t="shared" si="17"/>
        <v>150660.0941996238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1024699.5321066419</v>
      </c>
      <c r="E33" s="522">
        <f>IF(+I14&lt;F32,I14,D33)</f>
        <v>39114.690476190473</v>
      </c>
      <c r="F33" s="523">
        <f t="shared" si="15"/>
        <v>985584.84163045138</v>
      </c>
      <c r="G33" s="524">
        <f t="shared" si="16"/>
        <v>146481.94221868797</v>
      </c>
      <c r="H33" s="491">
        <f t="shared" si="17"/>
        <v>146481.94221868797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985584.84163045138</v>
      </c>
      <c r="E34" s="522">
        <f>IF(+I14&lt;F33,I14,D34)</f>
        <v>39114.690476190473</v>
      </c>
      <c r="F34" s="523">
        <f t="shared" si="15"/>
        <v>946470.15115426085</v>
      </c>
      <c r="G34" s="524">
        <f t="shared" si="16"/>
        <v>142303.79023775208</v>
      </c>
      <c r="H34" s="491">
        <f t="shared" si="17"/>
        <v>142303.79023775208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946470.15115426085</v>
      </c>
      <c r="E35" s="522">
        <f>IF(+I14&lt;F34,I14,D35)</f>
        <v>39114.690476190473</v>
      </c>
      <c r="F35" s="523">
        <f t="shared" si="15"/>
        <v>907355.46067807032</v>
      </c>
      <c r="G35" s="524">
        <f t="shared" si="16"/>
        <v>138125.63825681625</v>
      </c>
      <c r="H35" s="491">
        <f t="shared" si="17"/>
        <v>138125.63825681625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907355.46067807032</v>
      </c>
      <c r="E36" s="522">
        <f>IF(+I14&lt;F35,I14,D36)</f>
        <v>39114.690476190473</v>
      </c>
      <c r="F36" s="523">
        <f t="shared" si="15"/>
        <v>868240.77020187979</v>
      </c>
      <c r="G36" s="524">
        <f t="shared" si="16"/>
        <v>133947.48627588036</v>
      </c>
      <c r="H36" s="491">
        <f t="shared" si="17"/>
        <v>133947.48627588036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868240.77020187979</v>
      </c>
      <c r="E37" s="522">
        <f>IF(+I14&lt;F36,I14,D37)</f>
        <v>39114.690476190473</v>
      </c>
      <c r="F37" s="523">
        <f t="shared" si="15"/>
        <v>829126.07972568925</v>
      </c>
      <c r="G37" s="524">
        <f t="shared" si="16"/>
        <v>129769.33429494452</v>
      </c>
      <c r="H37" s="491">
        <f t="shared" si="17"/>
        <v>129769.33429494452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829126.07972568925</v>
      </c>
      <c r="E38" s="522">
        <f>IF(+I14&lt;F37,I14,D38)</f>
        <v>39114.690476190473</v>
      </c>
      <c r="F38" s="523">
        <f t="shared" si="15"/>
        <v>790011.38924949872</v>
      </c>
      <c r="G38" s="524">
        <f t="shared" si="16"/>
        <v>125591.18231400866</v>
      </c>
      <c r="H38" s="491">
        <f t="shared" si="17"/>
        <v>125591.18231400866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790011.38924949872</v>
      </c>
      <c r="E39" s="522">
        <f>IF(+I14&lt;F38,I14,D39)</f>
        <v>39114.690476190473</v>
      </c>
      <c r="F39" s="523">
        <f t="shared" si="15"/>
        <v>750896.69877330819</v>
      </c>
      <c r="G39" s="524">
        <f t="shared" si="16"/>
        <v>121413.03033307281</v>
      </c>
      <c r="H39" s="491">
        <f t="shared" si="17"/>
        <v>121413.03033307281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750896.69877330819</v>
      </c>
      <c r="E40" s="522">
        <f>IF(+I14&lt;F39,I14,D40)</f>
        <v>39114.690476190473</v>
      </c>
      <c r="F40" s="523">
        <f t="shared" si="15"/>
        <v>711782.00829711766</v>
      </c>
      <c r="G40" s="524">
        <f t="shared" si="16"/>
        <v>117234.87835213695</v>
      </c>
      <c r="H40" s="491">
        <f t="shared" si="17"/>
        <v>117234.87835213695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711782.00829711766</v>
      </c>
      <c r="E41" s="522">
        <f>IF(+I14&lt;F40,I14,D41)</f>
        <v>39114.690476190473</v>
      </c>
      <c r="F41" s="523">
        <f t="shared" si="15"/>
        <v>672667.31782092713</v>
      </c>
      <c r="G41" s="524">
        <f t="shared" si="16"/>
        <v>113056.72637120109</v>
      </c>
      <c r="H41" s="491">
        <f t="shared" si="17"/>
        <v>113056.72637120109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672667.31782092713</v>
      </c>
      <c r="E42" s="522">
        <f>IF(+I14&lt;F41,I14,D42)</f>
        <v>39114.690476190473</v>
      </c>
      <c r="F42" s="523">
        <f t="shared" si="15"/>
        <v>633552.6273447366</v>
      </c>
      <c r="G42" s="524">
        <f t="shared" si="16"/>
        <v>108878.57439026523</v>
      </c>
      <c r="H42" s="491">
        <f t="shared" si="17"/>
        <v>108878.57439026523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633552.6273447366</v>
      </c>
      <c r="E43" s="522">
        <f>IF(+I14&lt;F42,I14,D43)</f>
        <v>39114.690476190473</v>
      </c>
      <c r="F43" s="523">
        <f t="shared" si="15"/>
        <v>594437.93686854606</v>
      </c>
      <c r="G43" s="524">
        <f t="shared" si="16"/>
        <v>104700.42240932937</v>
      </c>
      <c r="H43" s="491">
        <f t="shared" si="17"/>
        <v>104700.42240932937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594437.93686854606</v>
      </c>
      <c r="E44" s="522">
        <f>IF(+I14&lt;F43,I14,D44)</f>
        <v>39114.690476190473</v>
      </c>
      <c r="F44" s="523">
        <f t="shared" si="15"/>
        <v>555323.24639235553</v>
      </c>
      <c r="G44" s="524">
        <f t="shared" si="16"/>
        <v>100522.27042839353</v>
      </c>
      <c r="H44" s="491">
        <f t="shared" si="17"/>
        <v>100522.27042839353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555323.24639235553</v>
      </c>
      <c r="E45" s="522">
        <f>IF(+I14&lt;F44,I14,D45)</f>
        <v>39114.690476190473</v>
      </c>
      <c r="F45" s="523">
        <f t="shared" si="15"/>
        <v>516208.55591616506</v>
      </c>
      <c r="G45" s="524">
        <f t="shared" si="16"/>
        <v>96344.118447457673</v>
      </c>
      <c r="H45" s="491">
        <f t="shared" si="17"/>
        <v>96344.118447457673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516208.55591616506</v>
      </c>
      <c r="E46" s="522">
        <f>IF(+I14&lt;F45,I14,D46)</f>
        <v>39114.690476190473</v>
      </c>
      <c r="F46" s="523">
        <f t="shared" si="15"/>
        <v>477093.86543997459</v>
      </c>
      <c r="G46" s="524">
        <f t="shared" si="16"/>
        <v>92165.966466521815</v>
      </c>
      <c r="H46" s="491">
        <f t="shared" si="17"/>
        <v>92165.966466521815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477093.86543997459</v>
      </c>
      <c r="E47" s="522">
        <f>IF(+I14&lt;F46,I14,D47)</f>
        <v>39114.690476190473</v>
      </c>
      <c r="F47" s="523">
        <f t="shared" si="15"/>
        <v>437979.17496378411</v>
      </c>
      <c r="G47" s="524">
        <f t="shared" si="16"/>
        <v>87987.814485585957</v>
      </c>
      <c r="H47" s="491">
        <f t="shared" si="17"/>
        <v>87987.814485585957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437979.17496378411</v>
      </c>
      <c r="E48" s="522">
        <f>IF(+I14&lt;F47,I14,D48)</f>
        <v>39114.690476190473</v>
      </c>
      <c r="F48" s="523">
        <f t="shared" si="15"/>
        <v>398864.48448759364</v>
      </c>
      <c r="G48" s="524">
        <f t="shared" si="16"/>
        <v>83809.662504650129</v>
      </c>
      <c r="H48" s="491">
        <f t="shared" si="17"/>
        <v>83809.662504650129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398864.48448759364</v>
      </c>
      <c r="E49" s="522">
        <f>IF(+I14&lt;F48,I14,D49)</f>
        <v>39114.690476190473</v>
      </c>
      <c r="F49" s="523">
        <f t="shared" ref="F49:F72" si="18">+D49-E49</f>
        <v>359749.79401140317</v>
      </c>
      <c r="G49" s="524">
        <f t="shared" si="16"/>
        <v>79631.510523714271</v>
      </c>
      <c r="H49" s="491">
        <f t="shared" si="17"/>
        <v>79631.510523714271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359749.79401140317</v>
      </c>
      <c r="E50" s="522">
        <f>IF(+I14&lt;F49,I14,D50)</f>
        <v>39114.690476190473</v>
      </c>
      <c r="F50" s="523">
        <f t="shared" si="18"/>
        <v>320635.10353521269</v>
      </c>
      <c r="G50" s="524">
        <f t="shared" si="16"/>
        <v>75453.358542778413</v>
      </c>
      <c r="H50" s="491">
        <f t="shared" si="17"/>
        <v>75453.358542778413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320635.10353521269</v>
      </c>
      <c r="E51" s="522">
        <f>IF(+I14&lt;F50,I14,D51)</f>
        <v>39114.690476190473</v>
      </c>
      <c r="F51" s="523">
        <f t="shared" si="18"/>
        <v>281520.41305902222</v>
      </c>
      <c r="G51" s="524">
        <f t="shared" si="16"/>
        <v>71275.206561842569</v>
      </c>
      <c r="H51" s="491">
        <f t="shared" si="17"/>
        <v>71275.206561842569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281520.41305902222</v>
      </c>
      <c r="E52" s="522">
        <f>IF(+I14&lt;F51,I14,D52)</f>
        <v>39114.690476190473</v>
      </c>
      <c r="F52" s="523">
        <f t="shared" si="18"/>
        <v>242405.72258283175</v>
      </c>
      <c r="G52" s="524">
        <f t="shared" si="16"/>
        <v>67097.054580906726</v>
      </c>
      <c r="H52" s="491">
        <f t="shared" si="17"/>
        <v>67097.054580906726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242405.72258283175</v>
      </c>
      <c r="E53" s="522">
        <f>IF(+I14&lt;F52,I14,D53)</f>
        <v>39114.690476190473</v>
      </c>
      <c r="F53" s="523">
        <f t="shared" si="18"/>
        <v>203291.03210664127</v>
      </c>
      <c r="G53" s="524">
        <f t="shared" si="16"/>
        <v>62918.902599970868</v>
      </c>
      <c r="H53" s="491">
        <f t="shared" si="17"/>
        <v>62918.902599970868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203291.03210664127</v>
      </c>
      <c r="E54" s="522">
        <f>IF(+I14&lt;F53,I14,D54)</f>
        <v>39114.690476190473</v>
      </c>
      <c r="F54" s="523">
        <f t="shared" si="18"/>
        <v>164176.3416304508</v>
      </c>
      <c r="G54" s="524">
        <f t="shared" si="16"/>
        <v>58740.750619035018</v>
      </c>
      <c r="H54" s="491">
        <f t="shared" si="17"/>
        <v>58740.750619035018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164176.3416304508</v>
      </c>
      <c r="E55" s="522">
        <f>IF(+I14&lt;F54,I14,D55)</f>
        <v>39114.690476190473</v>
      </c>
      <c r="F55" s="523">
        <f t="shared" si="18"/>
        <v>125061.65115426033</v>
      </c>
      <c r="G55" s="524">
        <f t="shared" si="16"/>
        <v>54562.598638099167</v>
      </c>
      <c r="H55" s="491">
        <f t="shared" si="17"/>
        <v>54562.598638099167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125061.65115426033</v>
      </c>
      <c r="E56" s="522">
        <f>IF(+I14&lt;F55,I14,D56)</f>
        <v>39114.690476190473</v>
      </c>
      <c r="F56" s="523">
        <f t="shared" si="18"/>
        <v>85946.960678069852</v>
      </c>
      <c r="G56" s="524">
        <f t="shared" ref="G56:G72" si="23">+I$12*((D56+F56)/2)+E56</f>
        <v>50384.446657163317</v>
      </c>
      <c r="H56" s="491">
        <f t="shared" ref="H56:H72" si="24">+I$13*((D56+F56)/2)+E56</f>
        <v>50384.446657163317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85946.960678069852</v>
      </c>
      <c r="E57" s="522">
        <f>IF(+I14&lt;F56,I14,D57)</f>
        <v>39114.690476190473</v>
      </c>
      <c r="F57" s="523">
        <f t="shared" si="18"/>
        <v>46832.270201879379</v>
      </c>
      <c r="G57" s="524">
        <f t="shared" si="23"/>
        <v>46206.294676227466</v>
      </c>
      <c r="H57" s="491">
        <f t="shared" si="24"/>
        <v>46206.294676227466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46832.270201879379</v>
      </c>
      <c r="E58" s="522">
        <f>IF(+I14&lt;F57,I14,D58)</f>
        <v>39114.690476190473</v>
      </c>
      <c r="F58" s="523">
        <f t="shared" si="18"/>
        <v>7717.5797256889055</v>
      </c>
      <c r="G58" s="524">
        <f t="shared" si="23"/>
        <v>42028.142695291615</v>
      </c>
      <c r="H58" s="491">
        <f t="shared" si="24"/>
        <v>42028.142695291615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7717.5797256889055</v>
      </c>
      <c r="E59" s="522">
        <f>IF(+I14&lt;F58,I14,D59)</f>
        <v>7717.5797256889055</v>
      </c>
      <c r="F59" s="523">
        <f t="shared" si="18"/>
        <v>0</v>
      </c>
      <c r="G59" s="524">
        <f t="shared" si="23"/>
        <v>8129.7678400055129</v>
      </c>
      <c r="H59" s="491">
        <f t="shared" si="24"/>
        <v>8129.7678400055129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1642817.0000000009</v>
      </c>
      <c r="F73" s="375"/>
      <c r="G73" s="375">
        <f>SUM(G17:G72)</f>
        <v>5852664.3216096861</v>
      </c>
      <c r="H73" s="375">
        <f>SUM(H17:H72)</f>
        <v>5852664.3216096861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166396.00554039481</v>
      </c>
      <c r="N87" s="546">
        <f>IF(J92&lt;D11,0,VLOOKUP(J92,C17:O72,11))</f>
        <v>166396.00554039481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177886.11062251645</v>
      </c>
      <c r="N88" s="550">
        <f>IF(J92&lt;D11,0,VLOOKUP(J92,C99:P154,7))</f>
        <v>177886.11062251645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11490.105082121649</v>
      </c>
      <c r="N89" s="555">
        <f>+N88-N87</f>
        <v>11490.105082121649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1642817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40068.707317073167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25">+I99-H99</f>
        <v>0</v>
      </c>
      <c r="K99" s="514"/>
      <c r="L99" s="512">
        <f t="shared" ref="L99:L104" si="26">H99</f>
        <v>150889.3151810994</v>
      </c>
      <c r="M99" s="597">
        <f t="shared" ref="M99:M130" si="27">IF(L99&lt;&gt;0,+H99-L99,0)</f>
        <v>0</v>
      </c>
      <c r="N99" s="512">
        <f t="shared" ref="N99:N104" si="28">I99</f>
        <v>150889.3151810994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25"/>
        <v>0</v>
      </c>
      <c r="K100" s="514"/>
      <c r="L100" s="518">
        <f t="shared" si="26"/>
        <v>279605.22250297031</v>
      </c>
      <c r="M100" s="519">
        <f t="shared" si="27"/>
        <v>0</v>
      </c>
      <c r="N100" s="518">
        <f t="shared" si="28"/>
        <v>279605.22250297031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25"/>
        <v>0</v>
      </c>
      <c r="K101" s="514"/>
      <c r="L101" s="518">
        <f t="shared" si="26"/>
        <v>268701.81510397862</v>
      </c>
      <c r="M101" s="519">
        <f t="shared" si="27"/>
        <v>0</v>
      </c>
      <c r="N101" s="518">
        <f t="shared" si="28"/>
        <v>268701.81510397862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25"/>
        <v>0</v>
      </c>
      <c r="K102" s="514"/>
      <c r="L102" s="518">
        <f t="shared" si="26"/>
        <v>244907.54496972694</v>
      </c>
      <c r="M102" s="519">
        <f t="shared" ref="M102:M107" si="32">IF(L102&lt;&gt;0,+H102-L102,0)</f>
        <v>0</v>
      </c>
      <c r="N102" s="518">
        <f t="shared" si="28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26"/>
        <v>241172.88194864732</v>
      </c>
      <c r="M103" s="519">
        <f t="shared" si="32"/>
        <v>0</v>
      </c>
      <c r="N103" s="518">
        <f t="shared" si="28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25"/>
        <v>0</v>
      </c>
      <c r="K104" s="514"/>
      <c r="L104" s="518">
        <f t="shared" si="26"/>
        <v>229842.75353448547</v>
      </c>
      <c r="M104" s="519">
        <f t="shared" si="32"/>
        <v>0</v>
      </c>
      <c r="N104" s="518">
        <f t="shared" si="28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25"/>
        <v>0</v>
      </c>
      <c r="K105" s="514"/>
      <c r="L105" s="518">
        <f>H105</f>
        <v>217050.16721338526</v>
      </c>
      <c r="M105" s="519">
        <f t="shared" si="32"/>
        <v>0</v>
      </c>
      <c r="N105" s="518">
        <f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25"/>
        <v>0</v>
      </c>
      <c r="K106" s="514"/>
      <c r="L106" s="518">
        <f>H106</f>
        <v>205545.67397661868</v>
      </c>
      <c r="M106" s="519">
        <f t="shared" si="32"/>
        <v>0</v>
      </c>
      <c r="N106" s="518">
        <f>I106</f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25"/>
        <v>0</v>
      </c>
      <c r="K107" s="514"/>
      <c r="L107" s="518">
        <f>H107</f>
        <v>179675.39820677435</v>
      </c>
      <c r="M107" s="519">
        <f t="shared" si="32"/>
        <v>0</v>
      </c>
      <c r="N107" s="518">
        <f>I107</f>
        <v>179675.39820677435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1311452.1619668852</v>
      </c>
      <c r="E108" s="516">
        <v>38205.046511627908</v>
      </c>
      <c r="F108" s="515">
        <v>1273247.1154552572</v>
      </c>
      <c r="G108" s="515">
        <v>1292349.6387110711</v>
      </c>
      <c r="H108" s="516">
        <v>176538.85816269691</v>
      </c>
      <c r="I108" s="510">
        <v>176538.85816269691</v>
      </c>
      <c r="J108" s="514">
        <f t="shared" si="25"/>
        <v>0</v>
      </c>
      <c r="K108" s="514"/>
      <c r="L108" s="518">
        <f>H108</f>
        <v>176538.85816269691</v>
      </c>
      <c r="M108" s="519">
        <f t="shared" ref="M108" si="33">IF(L108&lt;&gt;0,+H108-L108,0)</f>
        <v>0</v>
      </c>
      <c r="N108" s="518">
        <f>I108</f>
        <v>176538.85816269691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1273247.1154552572</v>
      </c>
      <c r="E109" s="516">
        <v>39114.690476190473</v>
      </c>
      <c r="F109" s="515">
        <v>1234132.4249790667</v>
      </c>
      <c r="G109" s="515">
        <v>1253689.7702171621</v>
      </c>
      <c r="H109" s="516">
        <v>173978.90382541961</v>
      </c>
      <c r="I109" s="510">
        <v>173978.90382541961</v>
      </c>
      <c r="J109" s="514">
        <f t="shared" si="25"/>
        <v>0</v>
      </c>
      <c r="K109" s="514"/>
      <c r="L109" s="518">
        <f>H109</f>
        <v>173978.90382541961</v>
      </c>
      <c r="M109" s="519">
        <f t="shared" ref="M109" si="34">IF(L109&lt;&gt;0,+H109-L109,0)</f>
        <v>0</v>
      </c>
      <c r="N109" s="518">
        <f>I109</f>
        <v>173978.90382541961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1234132.4249790667</v>
      </c>
      <c r="E110" s="522">
        <f>IF(+J96&lt;F109,J96,D110)</f>
        <v>40068.707317073167</v>
      </c>
      <c r="F110" s="523">
        <f t="shared" ref="F110:F131" si="35">+D110-E110</f>
        <v>1194063.7176619936</v>
      </c>
      <c r="G110" s="523">
        <f t="shared" ref="G110:G130" si="36">+(F110+D110)/2</f>
        <v>1214098.07132053</v>
      </c>
      <c r="H110" s="526">
        <f t="shared" ref="H110:H130" si="37">+J$94*G110+E110</f>
        <v>177886.11062251645</v>
      </c>
      <c r="I110" s="577">
        <f t="shared" ref="I110:I130" si="38">+J$95*G110+E110</f>
        <v>177886.11062251645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1194063.7176619936</v>
      </c>
      <c r="E111" s="522">
        <f>IF(+J96&lt;F110,J96,D111)</f>
        <v>40068.707317073167</v>
      </c>
      <c r="F111" s="523">
        <f t="shared" si="35"/>
        <v>1153995.0103449204</v>
      </c>
      <c r="G111" s="523">
        <f t="shared" si="36"/>
        <v>1174029.3640034571</v>
      </c>
      <c r="H111" s="526">
        <f t="shared" si="37"/>
        <v>173337.74230970087</v>
      </c>
      <c r="I111" s="577">
        <f t="shared" si="38"/>
        <v>173337.74230970087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1153995.0103449204</v>
      </c>
      <c r="E112" s="522">
        <f>IF(+J96&lt;F111,J96,D112)</f>
        <v>40068.707317073167</v>
      </c>
      <c r="F112" s="523">
        <f t="shared" si="35"/>
        <v>1113926.3030278473</v>
      </c>
      <c r="G112" s="523">
        <f t="shared" si="36"/>
        <v>1133960.6566863838</v>
      </c>
      <c r="H112" s="526">
        <f t="shared" si="37"/>
        <v>168789.37399688526</v>
      </c>
      <c r="I112" s="577">
        <f t="shared" si="38"/>
        <v>168789.37399688526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1113926.3030278473</v>
      </c>
      <c r="E113" s="522">
        <f>IF(+J96&lt;F112,J96,D113)</f>
        <v>40068.707317073167</v>
      </c>
      <c r="F113" s="523">
        <f t="shared" si="35"/>
        <v>1073857.5957107742</v>
      </c>
      <c r="G113" s="523">
        <f t="shared" si="36"/>
        <v>1093891.9493693109</v>
      </c>
      <c r="H113" s="526">
        <f t="shared" si="37"/>
        <v>164241.00568406968</v>
      </c>
      <c r="I113" s="577">
        <f t="shared" si="38"/>
        <v>164241.00568406968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1073857.5957107742</v>
      </c>
      <c r="E114" s="522">
        <f>IF(+J96&lt;F113,J96,D114)</f>
        <v>40068.707317073167</v>
      </c>
      <c r="F114" s="523">
        <f t="shared" si="35"/>
        <v>1033788.8883937011</v>
      </c>
      <c r="G114" s="523">
        <f t="shared" si="36"/>
        <v>1053823.2420522375</v>
      </c>
      <c r="H114" s="526">
        <f t="shared" si="37"/>
        <v>159692.63737125404</v>
      </c>
      <c r="I114" s="577">
        <f t="shared" si="38"/>
        <v>159692.63737125404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1033788.8883937011</v>
      </c>
      <c r="E115" s="522">
        <f>IF(+J96&lt;F114,J96,D115)</f>
        <v>40068.707317073167</v>
      </c>
      <c r="F115" s="523">
        <f t="shared" si="35"/>
        <v>993720.18107662792</v>
      </c>
      <c r="G115" s="523">
        <f t="shared" si="36"/>
        <v>1013754.5347351645</v>
      </c>
      <c r="H115" s="526">
        <f t="shared" si="37"/>
        <v>155144.26905843845</v>
      </c>
      <c r="I115" s="577">
        <f t="shared" si="38"/>
        <v>155144.26905843845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993720.18107662792</v>
      </c>
      <c r="E116" s="522">
        <f>IF(+J96&lt;F115,J96,D116)</f>
        <v>40068.707317073167</v>
      </c>
      <c r="F116" s="523">
        <f t="shared" si="35"/>
        <v>953651.47375955479</v>
      </c>
      <c r="G116" s="523">
        <f t="shared" si="36"/>
        <v>973685.82741809136</v>
      </c>
      <c r="H116" s="526">
        <f t="shared" si="37"/>
        <v>150595.90074562287</v>
      </c>
      <c r="I116" s="577">
        <f t="shared" si="38"/>
        <v>150595.90074562287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953651.47375955479</v>
      </c>
      <c r="E117" s="522">
        <f>IF(+J96&lt;F116,J96,D117)</f>
        <v>40068.707317073167</v>
      </c>
      <c r="F117" s="523">
        <f t="shared" si="35"/>
        <v>913582.76644248166</v>
      </c>
      <c r="G117" s="523">
        <f t="shared" si="36"/>
        <v>933617.12010101823</v>
      </c>
      <c r="H117" s="526">
        <f t="shared" si="37"/>
        <v>146047.53243280726</v>
      </c>
      <c r="I117" s="577">
        <f t="shared" si="38"/>
        <v>146047.53243280726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913582.76644248166</v>
      </c>
      <c r="E118" s="522">
        <f>IF(+J96&lt;F117,J96,D118)</f>
        <v>40068.707317073167</v>
      </c>
      <c r="F118" s="523">
        <f t="shared" si="35"/>
        <v>873514.05912540853</v>
      </c>
      <c r="G118" s="523">
        <f t="shared" si="36"/>
        <v>893548.4127839451</v>
      </c>
      <c r="H118" s="526">
        <f t="shared" si="37"/>
        <v>141499.16411999165</v>
      </c>
      <c r="I118" s="577">
        <f t="shared" si="38"/>
        <v>141499.16411999165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873514.05912540853</v>
      </c>
      <c r="E119" s="522">
        <f>IF(+J96&lt;F118,J96,D119)</f>
        <v>40068.707317073167</v>
      </c>
      <c r="F119" s="523">
        <f t="shared" si="35"/>
        <v>833445.3518083354</v>
      </c>
      <c r="G119" s="523">
        <f t="shared" si="36"/>
        <v>853479.70546687196</v>
      </c>
      <c r="H119" s="526">
        <f t="shared" si="37"/>
        <v>136950.79580717607</v>
      </c>
      <c r="I119" s="577">
        <f t="shared" si="38"/>
        <v>136950.79580717607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833445.3518083354</v>
      </c>
      <c r="E120" s="522">
        <f>IF(+J96&lt;F119,J96,D120)</f>
        <v>40068.707317073167</v>
      </c>
      <c r="F120" s="523">
        <f t="shared" si="35"/>
        <v>793376.64449126227</v>
      </c>
      <c r="G120" s="523">
        <f t="shared" si="36"/>
        <v>813410.99814979883</v>
      </c>
      <c r="H120" s="526">
        <f t="shared" si="37"/>
        <v>132402.42749436045</v>
      </c>
      <c r="I120" s="577">
        <f t="shared" si="38"/>
        <v>132402.42749436045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793376.64449126227</v>
      </c>
      <c r="E121" s="522">
        <f>IF(+J96&lt;F120,J96,D121)</f>
        <v>40068.707317073167</v>
      </c>
      <c r="F121" s="523">
        <f t="shared" si="35"/>
        <v>753307.93717418914</v>
      </c>
      <c r="G121" s="523">
        <f t="shared" si="36"/>
        <v>773342.2908327257</v>
      </c>
      <c r="H121" s="526">
        <f t="shared" si="37"/>
        <v>127854.05918154487</v>
      </c>
      <c r="I121" s="577">
        <f t="shared" si="38"/>
        <v>127854.05918154487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753307.93717418914</v>
      </c>
      <c r="E122" s="522">
        <f>IF(+J96&lt;F121,J96,D122)</f>
        <v>40068.707317073167</v>
      </c>
      <c r="F122" s="523">
        <f t="shared" si="35"/>
        <v>713239.22985711601</v>
      </c>
      <c r="G122" s="523">
        <f t="shared" si="36"/>
        <v>733273.58351565257</v>
      </c>
      <c r="H122" s="526">
        <f t="shared" si="37"/>
        <v>123305.69086872926</v>
      </c>
      <c r="I122" s="577">
        <f t="shared" si="38"/>
        <v>123305.69086872926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713239.22985711601</v>
      </c>
      <c r="E123" s="522">
        <f>IF(+J96&lt;F122,J96,D123)</f>
        <v>40068.707317073167</v>
      </c>
      <c r="F123" s="523">
        <f t="shared" si="35"/>
        <v>673170.52254004288</v>
      </c>
      <c r="G123" s="523">
        <f t="shared" si="36"/>
        <v>693204.87619857944</v>
      </c>
      <c r="H123" s="526">
        <f t="shared" si="37"/>
        <v>118757.32255591365</v>
      </c>
      <c r="I123" s="577">
        <f t="shared" si="38"/>
        <v>118757.32255591365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673170.52254004288</v>
      </c>
      <c r="E124" s="522">
        <f>IF(+J96&lt;F123,J96,D124)</f>
        <v>40068.707317073167</v>
      </c>
      <c r="F124" s="523">
        <f t="shared" si="35"/>
        <v>633101.81522296974</v>
      </c>
      <c r="G124" s="523">
        <f t="shared" si="36"/>
        <v>653136.16888150631</v>
      </c>
      <c r="H124" s="526">
        <f t="shared" si="37"/>
        <v>114208.95424309807</v>
      </c>
      <c r="I124" s="577">
        <f t="shared" si="38"/>
        <v>114208.95424309807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633101.81522296974</v>
      </c>
      <c r="E125" s="522">
        <f>IF(+J96&lt;F124,J96,D125)</f>
        <v>40068.707317073167</v>
      </c>
      <c r="F125" s="523">
        <f t="shared" si="35"/>
        <v>593033.10790589661</v>
      </c>
      <c r="G125" s="523">
        <f t="shared" si="36"/>
        <v>613067.46156443318</v>
      </c>
      <c r="H125" s="526">
        <f t="shared" si="37"/>
        <v>109660.58593028245</v>
      </c>
      <c r="I125" s="577">
        <f t="shared" si="38"/>
        <v>109660.58593028245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593033.10790589661</v>
      </c>
      <c r="E126" s="522">
        <f>IF(+J96&lt;F125,J96,D126)</f>
        <v>40068.707317073167</v>
      </c>
      <c r="F126" s="523">
        <f t="shared" si="35"/>
        <v>552964.40058882348</v>
      </c>
      <c r="G126" s="523">
        <f t="shared" si="36"/>
        <v>572998.75424736005</v>
      </c>
      <c r="H126" s="526">
        <f t="shared" si="37"/>
        <v>105112.21761746686</v>
      </c>
      <c r="I126" s="577">
        <f t="shared" si="38"/>
        <v>105112.21761746686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552964.40058882348</v>
      </c>
      <c r="E127" s="522">
        <f>IF(+J96&lt;F126,J96,D127)</f>
        <v>40068.707317073167</v>
      </c>
      <c r="F127" s="523">
        <f t="shared" si="35"/>
        <v>512895.69327175029</v>
      </c>
      <c r="G127" s="523">
        <f t="shared" si="36"/>
        <v>532930.04693028692</v>
      </c>
      <c r="H127" s="526">
        <f t="shared" si="37"/>
        <v>100563.84930465126</v>
      </c>
      <c r="I127" s="577">
        <f t="shared" si="38"/>
        <v>100563.84930465126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512895.69327175029</v>
      </c>
      <c r="E128" s="522">
        <f>IF(+J96&lt;F127,J96,D128)</f>
        <v>40068.707317073167</v>
      </c>
      <c r="F128" s="523">
        <f t="shared" si="35"/>
        <v>472826.9859546771</v>
      </c>
      <c r="G128" s="523">
        <f t="shared" si="36"/>
        <v>492861.33961321367</v>
      </c>
      <c r="H128" s="526">
        <f t="shared" si="37"/>
        <v>96015.480991835648</v>
      </c>
      <c r="I128" s="577">
        <f t="shared" si="38"/>
        <v>96015.480991835648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472826.9859546771</v>
      </c>
      <c r="E129" s="522">
        <f>IF(+J96&lt;F128,J96,D129)</f>
        <v>40068.707317073167</v>
      </c>
      <c r="F129" s="523">
        <f t="shared" si="35"/>
        <v>432758.27863760391</v>
      </c>
      <c r="G129" s="523">
        <f t="shared" si="36"/>
        <v>452792.63229614054</v>
      </c>
      <c r="H129" s="526">
        <f t="shared" si="37"/>
        <v>91467.112679020036</v>
      </c>
      <c r="I129" s="577">
        <f t="shared" si="38"/>
        <v>91467.112679020036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432758.27863760391</v>
      </c>
      <c r="E130" s="522">
        <f>IF(+J96&lt;F129,J96,D130)</f>
        <v>40068.707317073167</v>
      </c>
      <c r="F130" s="523">
        <f t="shared" si="35"/>
        <v>392689.57132053073</v>
      </c>
      <c r="G130" s="523">
        <f t="shared" si="36"/>
        <v>412723.92497906729</v>
      </c>
      <c r="H130" s="526">
        <f t="shared" si="37"/>
        <v>86918.744366204424</v>
      </c>
      <c r="I130" s="577">
        <f t="shared" si="38"/>
        <v>86918.744366204424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392689.57132053073</v>
      </c>
      <c r="E131" s="522">
        <f>IF(+J96&lt;F130,J96,D131)</f>
        <v>40068.707317073167</v>
      </c>
      <c r="F131" s="523">
        <f t="shared" si="35"/>
        <v>352620.86400345754</v>
      </c>
      <c r="G131" s="523">
        <f t="shared" ref="G131:G154" si="39">+(F131+D131)/2</f>
        <v>372655.21766199416</v>
      </c>
      <c r="H131" s="526">
        <f t="shared" ref="H131:H154" si="40">+J$94*G131+E131</f>
        <v>82370.376053388827</v>
      </c>
      <c r="I131" s="577">
        <f t="shared" ref="I131:I154" si="41">+J$95*G131+E131</f>
        <v>82370.376053388827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352620.86400345754</v>
      </c>
      <c r="E132" s="522">
        <f>IF(+J96&lt;F131,J96,D132)</f>
        <v>40068.707317073167</v>
      </c>
      <c r="F132" s="523">
        <f t="shared" ref="F132:F154" si="46">+D132-E132</f>
        <v>312552.15668638435</v>
      </c>
      <c r="G132" s="523">
        <f t="shared" si="39"/>
        <v>332586.51034492091</v>
      </c>
      <c r="H132" s="526">
        <f t="shared" si="40"/>
        <v>77822.007740573201</v>
      </c>
      <c r="I132" s="577">
        <f t="shared" si="41"/>
        <v>77822.007740573201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312552.15668638435</v>
      </c>
      <c r="E133" s="522">
        <f>IF(+J96&lt;F132,J96,D133)</f>
        <v>40068.707317073167</v>
      </c>
      <c r="F133" s="523">
        <f t="shared" si="46"/>
        <v>272483.44936931116</v>
      </c>
      <c r="G133" s="523">
        <f t="shared" si="39"/>
        <v>292517.80302784778</v>
      </c>
      <c r="H133" s="526">
        <f t="shared" si="40"/>
        <v>73273.639427757618</v>
      </c>
      <c r="I133" s="577">
        <f t="shared" si="41"/>
        <v>73273.639427757618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272483.44936931116</v>
      </c>
      <c r="E134" s="522">
        <f>IF(+J96&lt;F133,J96,D134)</f>
        <v>40068.707317073167</v>
      </c>
      <c r="F134" s="523">
        <f t="shared" si="46"/>
        <v>232414.742052238</v>
      </c>
      <c r="G134" s="523">
        <f t="shared" si="39"/>
        <v>252449.09571077459</v>
      </c>
      <c r="H134" s="526">
        <f t="shared" si="40"/>
        <v>68725.271114942007</v>
      </c>
      <c r="I134" s="577">
        <f t="shared" si="41"/>
        <v>68725.271114942007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232414.742052238</v>
      </c>
      <c r="E135" s="522">
        <f>IF(+J96&lt;F134,J96,D135)</f>
        <v>40068.707317073167</v>
      </c>
      <c r="F135" s="523">
        <f t="shared" si="46"/>
        <v>192346.03473516484</v>
      </c>
      <c r="G135" s="523">
        <f t="shared" si="39"/>
        <v>212380.3883937014</v>
      </c>
      <c r="H135" s="526">
        <f t="shared" si="40"/>
        <v>64176.902802126395</v>
      </c>
      <c r="I135" s="577">
        <f t="shared" si="41"/>
        <v>64176.902802126395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192346.03473516484</v>
      </c>
      <c r="E136" s="522">
        <f>IF(+J96&lt;F135,J96,D136)</f>
        <v>40068.707317073167</v>
      </c>
      <c r="F136" s="523">
        <f t="shared" si="46"/>
        <v>152277.32741809168</v>
      </c>
      <c r="G136" s="523">
        <f t="shared" si="39"/>
        <v>172311.68107662827</v>
      </c>
      <c r="H136" s="526">
        <f t="shared" si="40"/>
        <v>59628.534489310798</v>
      </c>
      <c r="I136" s="577">
        <f t="shared" si="41"/>
        <v>59628.534489310798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152277.32741809168</v>
      </c>
      <c r="E137" s="522">
        <f>IF(+J96&lt;F136,J96,D137)</f>
        <v>40068.707317073167</v>
      </c>
      <c r="F137" s="523">
        <f t="shared" si="46"/>
        <v>112208.62010101852</v>
      </c>
      <c r="G137" s="523">
        <f t="shared" si="39"/>
        <v>132242.97375955508</v>
      </c>
      <c r="H137" s="526">
        <f t="shared" si="40"/>
        <v>55080.166176495186</v>
      </c>
      <c r="I137" s="577">
        <f t="shared" si="41"/>
        <v>55080.166176495186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112208.62010101852</v>
      </c>
      <c r="E138" s="522">
        <f>IF(+J96&lt;F137,J96,D138)</f>
        <v>40068.707317073167</v>
      </c>
      <c r="F138" s="523">
        <f t="shared" si="46"/>
        <v>72139.912783945358</v>
      </c>
      <c r="G138" s="523">
        <f t="shared" si="39"/>
        <v>92174.266442481938</v>
      </c>
      <c r="H138" s="526">
        <f t="shared" si="40"/>
        <v>50531.797863679581</v>
      </c>
      <c r="I138" s="577">
        <f t="shared" si="41"/>
        <v>50531.797863679581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72139.912783945358</v>
      </c>
      <c r="E139" s="522">
        <f>IF(+J96&lt;F138,J96,D139)</f>
        <v>40068.707317073167</v>
      </c>
      <c r="F139" s="523">
        <f t="shared" si="46"/>
        <v>32071.20546687219</v>
      </c>
      <c r="G139" s="523">
        <f t="shared" si="39"/>
        <v>52105.559125408778</v>
      </c>
      <c r="H139" s="526">
        <f t="shared" si="40"/>
        <v>45983.429550863977</v>
      </c>
      <c r="I139" s="577">
        <f t="shared" si="41"/>
        <v>45983.429550863977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32071.20546687219</v>
      </c>
      <c r="E140" s="522">
        <f>IF(+J96&lt;F139,J96,D140)</f>
        <v>32071.20546687219</v>
      </c>
      <c r="F140" s="523">
        <f t="shared" si="46"/>
        <v>0</v>
      </c>
      <c r="G140" s="523">
        <f t="shared" si="39"/>
        <v>16035.602733436095</v>
      </c>
      <c r="H140" s="526">
        <f t="shared" si="40"/>
        <v>33891.474505563696</v>
      </c>
      <c r="I140" s="577">
        <f t="shared" si="41"/>
        <v>33891.474505563696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6"/>
        <v>0</v>
      </c>
      <c r="G141" s="523">
        <f t="shared" si="39"/>
        <v>0</v>
      </c>
      <c r="H141" s="526">
        <f t="shared" si="40"/>
        <v>0</v>
      </c>
      <c r="I141" s="577">
        <f t="shared" si="41"/>
        <v>0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6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6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6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6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6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6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6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6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6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6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6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6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6"/>
        <v>0</v>
      </c>
      <c r="G154" s="528">
        <f t="shared" si="39"/>
        <v>0</v>
      </c>
      <c r="H154" s="530">
        <f t="shared" si="40"/>
        <v>0</v>
      </c>
      <c r="I154" s="579">
        <f t="shared" si="41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1642816.9999999991</v>
      </c>
      <c r="F155" s="375"/>
      <c r="G155" s="375"/>
      <c r="H155" s="375">
        <f>SUM(H99:H154)</f>
        <v>5759843.1117320731</v>
      </c>
      <c r="I155" s="375">
        <f>SUM(I99:I154)</f>
        <v>5759843.1117320731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20970.763671890392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20970.763671890392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4901.9523809523807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 t="shared" ref="K23:K28" si="10">G23</f>
        <v>27491.116260788254</v>
      </c>
      <c r="L23" s="519">
        <f t="shared" si="6"/>
        <v>0</v>
      </c>
      <c r="M23" s="518">
        <f t="shared" ref="M23:M28" si="11"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 t="shared" si="10"/>
        <v>26006.03540248935</v>
      </c>
      <c r="L24" s="519">
        <f t="shared" si="6"/>
        <v>0</v>
      </c>
      <c r="M24" s="518">
        <f t="shared" si="11"/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23634.262551408003</v>
      </c>
      <c r="H25" s="610">
        <v>23634.262551408003</v>
      </c>
      <c r="I25" s="511">
        <f t="shared" si="9"/>
        <v>0</v>
      </c>
      <c r="J25" s="511"/>
      <c r="K25" s="518">
        <f t="shared" si="10"/>
        <v>23634.262551408003</v>
      </c>
      <c r="L25" s="519">
        <f t="shared" si="6"/>
        <v>0</v>
      </c>
      <c r="M25" s="518">
        <f t="shared" si="11"/>
        <v>23634.262551408003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4787.9534883720926</v>
      </c>
      <c r="F26" s="608">
        <v>159058.54806329499</v>
      </c>
      <c r="G26" s="609">
        <v>20861.468165795835</v>
      </c>
      <c r="H26" s="610">
        <v>20861.468165795835</v>
      </c>
      <c r="I26" s="511">
        <f t="shared" si="9"/>
        <v>0</v>
      </c>
      <c r="J26" s="511"/>
      <c r="K26" s="518">
        <f t="shared" si="10"/>
        <v>20861.468165795835</v>
      </c>
      <c r="L26" s="519">
        <f t="shared" ref="L26" si="12">IF(K26&lt;&gt;0,+G26-K26,0)</f>
        <v>0</v>
      </c>
      <c r="M26" s="518">
        <f t="shared" si="11"/>
        <v>20861.468165795835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24888.128820834292</v>
      </c>
      <c r="H27" s="610">
        <v>24888.128820834292</v>
      </c>
      <c r="I27" s="511">
        <f t="shared" si="9"/>
        <v>0</v>
      </c>
      <c r="J27" s="511"/>
      <c r="K27" s="518">
        <f t="shared" si="10"/>
        <v>24888.128820834292</v>
      </c>
      <c r="L27" s="519">
        <f t="shared" ref="L27" si="13">IF(K27&lt;&gt;0,+G27-K27,0)</f>
        <v>0</v>
      </c>
      <c r="M27" s="518">
        <f t="shared" si="11"/>
        <v>24888.128820834292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154037.035868173</v>
      </c>
      <c r="E28" s="609">
        <v>4901.9523809523807</v>
      </c>
      <c r="F28" s="608">
        <v>149135.08348722063</v>
      </c>
      <c r="G28" s="609">
        <v>20970.763671890392</v>
      </c>
      <c r="H28" s="610">
        <v>20970.763671890392</v>
      </c>
      <c r="I28" s="511">
        <f t="shared" si="9"/>
        <v>0</v>
      </c>
      <c r="J28" s="511"/>
      <c r="K28" s="518">
        <f t="shared" si="10"/>
        <v>20970.763671890392</v>
      </c>
      <c r="L28" s="519">
        <f t="shared" ref="L28" si="14">IF(K28&lt;&gt;0,+G28-K28,0)</f>
        <v>0</v>
      </c>
      <c r="M28" s="518">
        <f t="shared" si="11"/>
        <v>20970.763671890392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149135.08348722063</v>
      </c>
      <c r="E29" s="522">
        <f>IF(+I14&lt;F28,I14,D29)</f>
        <v>4901.9523809523807</v>
      </c>
      <c r="F29" s="523">
        <f t="shared" ref="F29:F48" si="15">+D29-E29</f>
        <v>144233.13110626827</v>
      </c>
      <c r="G29" s="524">
        <f t="shared" ref="G29:G55" si="16">+I$12*((D29+F29)/2)+E29</f>
        <v>20570.45150525861</v>
      </c>
      <c r="H29" s="491">
        <f t="shared" ref="H29:H55" si="17">+I$13*((D29+F29)/2)+E29</f>
        <v>20570.45150525861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144233.13110626827</v>
      </c>
      <c r="E30" s="522">
        <f>IF(+I14&lt;F29,I14,D30)</f>
        <v>4901.9523809523807</v>
      </c>
      <c r="F30" s="523">
        <f t="shared" si="15"/>
        <v>139331.1787253159</v>
      </c>
      <c r="G30" s="524">
        <f t="shared" si="16"/>
        <v>20046.834884454813</v>
      </c>
      <c r="H30" s="491">
        <f t="shared" si="17"/>
        <v>20046.834884454813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139331.1787253159</v>
      </c>
      <c r="E31" s="522">
        <f>IF(+I14&lt;F30,I14,D31)</f>
        <v>4901.9523809523807</v>
      </c>
      <c r="F31" s="523">
        <f t="shared" si="15"/>
        <v>134429.22634436353</v>
      </c>
      <c r="G31" s="524">
        <f t="shared" si="16"/>
        <v>19523.218263651015</v>
      </c>
      <c r="H31" s="491">
        <f t="shared" si="17"/>
        <v>19523.218263651015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134429.22634436353</v>
      </c>
      <c r="E32" s="522">
        <f>IF(+I14&lt;F31,I14,D32)</f>
        <v>4901.9523809523807</v>
      </c>
      <c r="F32" s="523">
        <f t="shared" si="15"/>
        <v>129527.27396341115</v>
      </c>
      <c r="G32" s="524">
        <f t="shared" si="16"/>
        <v>18999.601642847218</v>
      </c>
      <c r="H32" s="491">
        <f t="shared" si="17"/>
        <v>18999.601642847218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129527.27396341115</v>
      </c>
      <c r="E33" s="522">
        <f>IF(+I14&lt;F32,I14,D33)</f>
        <v>4901.9523809523807</v>
      </c>
      <c r="F33" s="523">
        <f t="shared" si="15"/>
        <v>124625.32158245877</v>
      </c>
      <c r="G33" s="524">
        <f t="shared" si="16"/>
        <v>18475.985022043416</v>
      </c>
      <c r="H33" s="491">
        <f t="shared" si="17"/>
        <v>18475.985022043416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124625.32158245877</v>
      </c>
      <c r="E34" s="522">
        <f>IF(+I14&lt;F33,I14,D34)</f>
        <v>4901.9523809523807</v>
      </c>
      <c r="F34" s="523">
        <f t="shared" si="15"/>
        <v>119723.36920150639</v>
      </c>
      <c r="G34" s="524">
        <f t="shared" si="16"/>
        <v>17952.368401239619</v>
      </c>
      <c r="H34" s="491">
        <f t="shared" si="17"/>
        <v>17952.368401239619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119723.36920150639</v>
      </c>
      <c r="E35" s="522">
        <f>IF(+I14&lt;F34,I14,D35)</f>
        <v>4901.9523809523807</v>
      </c>
      <c r="F35" s="523">
        <f t="shared" si="15"/>
        <v>114821.416820554</v>
      </c>
      <c r="G35" s="524">
        <f t="shared" si="16"/>
        <v>17428.751780435818</v>
      </c>
      <c r="H35" s="491">
        <f t="shared" si="17"/>
        <v>17428.751780435818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114821.416820554</v>
      </c>
      <c r="E36" s="522">
        <f>IF(+I14&lt;F35,I14,D36)</f>
        <v>4901.9523809523807</v>
      </c>
      <c r="F36" s="523">
        <f t="shared" si="15"/>
        <v>109919.46443960162</v>
      </c>
      <c r="G36" s="524">
        <f t="shared" si="16"/>
        <v>16905.13515963202</v>
      </c>
      <c r="H36" s="491">
        <f t="shared" si="17"/>
        <v>16905.13515963202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109919.46443960162</v>
      </c>
      <c r="E37" s="522">
        <f>IF(+I14&lt;F36,I14,D37)</f>
        <v>4901.9523809523807</v>
      </c>
      <c r="F37" s="523">
        <f t="shared" si="15"/>
        <v>105017.51205864924</v>
      </c>
      <c r="G37" s="524">
        <f t="shared" si="16"/>
        <v>16381.518538828219</v>
      </c>
      <c r="H37" s="491">
        <f t="shared" si="17"/>
        <v>16381.518538828219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105017.51205864924</v>
      </c>
      <c r="E38" s="522">
        <f>IF(+I14&lt;F37,I14,D38)</f>
        <v>4901.9523809523807</v>
      </c>
      <c r="F38" s="523">
        <f t="shared" si="15"/>
        <v>100115.55967769686</v>
      </c>
      <c r="G38" s="524">
        <f t="shared" si="16"/>
        <v>15857.901918024421</v>
      </c>
      <c r="H38" s="491">
        <f t="shared" si="17"/>
        <v>15857.901918024421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100115.55967769686</v>
      </c>
      <c r="E39" s="522">
        <f>IF(+I14&lt;F38,I14,D39)</f>
        <v>4901.9523809523807</v>
      </c>
      <c r="F39" s="523">
        <f t="shared" si="15"/>
        <v>95213.607296744478</v>
      </c>
      <c r="G39" s="524">
        <f t="shared" si="16"/>
        <v>15334.28529722062</v>
      </c>
      <c r="H39" s="491">
        <f t="shared" si="17"/>
        <v>15334.28529722062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95213.607296744478</v>
      </c>
      <c r="E40" s="522">
        <f>IF(+I14&lt;F39,I14,D40)</f>
        <v>4901.9523809523807</v>
      </c>
      <c r="F40" s="523">
        <f t="shared" si="15"/>
        <v>90311.654915792096</v>
      </c>
      <c r="G40" s="524">
        <f t="shared" si="16"/>
        <v>14810.668676416823</v>
      </c>
      <c r="H40" s="491">
        <f t="shared" si="17"/>
        <v>14810.668676416823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90311.654915792096</v>
      </c>
      <c r="E41" s="522">
        <f>IF(+I14&lt;F40,I14,D41)</f>
        <v>4901.9523809523807</v>
      </c>
      <c r="F41" s="523">
        <f t="shared" si="15"/>
        <v>85409.702534839715</v>
      </c>
      <c r="G41" s="524">
        <f t="shared" si="16"/>
        <v>14287.052055613025</v>
      </c>
      <c r="H41" s="491">
        <f t="shared" si="17"/>
        <v>14287.052055613025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85409.702534839715</v>
      </c>
      <c r="E42" s="522">
        <f>IF(+I14&lt;F41,I14,D42)</f>
        <v>4901.9523809523807</v>
      </c>
      <c r="F42" s="523">
        <f t="shared" si="15"/>
        <v>80507.750153887333</v>
      </c>
      <c r="G42" s="524">
        <f t="shared" si="16"/>
        <v>13763.435434809227</v>
      </c>
      <c r="H42" s="491">
        <f t="shared" si="17"/>
        <v>13763.435434809227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80507.750153887333</v>
      </c>
      <c r="E43" s="522">
        <f>IF(+I14&lt;F42,I14,D43)</f>
        <v>4901.9523809523807</v>
      </c>
      <c r="F43" s="523">
        <f t="shared" si="15"/>
        <v>75605.797772934951</v>
      </c>
      <c r="G43" s="524">
        <f t="shared" si="16"/>
        <v>13239.818814005426</v>
      </c>
      <c r="H43" s="491">
        <f t="shared" si="17"/>
        <v>13239.818814005426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75605.797772934951</v>
      </c>
      <c r="E44" s="522">
        <f>IF(+I14&lt;F43,I14,D44)</f>
        <v>4901.9523809523807</v>
      </c>
      <c r="F44" s="523">
        <f t="shared" si="15"/>
        <v>70703.84539198257</v>
      </c>
      <c r="G44" s="524">
        <f t="shared" si="16"/>
        <v>12716.202193201629</v>
      </c>
      <c r="H44" s="491">
        <f t="shared" si="17"/>
        <v>12716.202193201629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70703.84539198257</v>
      </c>
      <c r="E45" s="522">
        <f>IF(+I14&lt;F44,I14,D45)</f>
        <v>4901.9523809523807</v>
      </c>
      <c r="F45" s="523">
        <f t="shared" si="15"/>
        <v>65801.893011030188</v>
      </c>
      <c r="G45" s="524">
        <f t="shared" si="16"/>
        <v>12192.585572397827</v>
      </c>
      <c r="H45" s="491">
        <f t="shared" si="17"/>
        <v>12192.585572397827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65801.893011030188</v>
      </c>
      <c r="E46" s="522">
        <f>IF(+I14&lt;F45,I14,D46)</f>
        <v>4901.9523809523807</v>
      </c>
      <c r="F46" s="523">
        <f t="shared" si="15"/>
        <v>60899.940630077806</v>
      </c>
      <c r="G46" s="524">
        <f t="shared" si="16"/>
        <v>11668.968951594028</v>
      </c>
      <c r="H46" s="491">
        <f t="shared" si="17"/>
        <v>11668.968951594028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60899.940630077806</v>
      </c>
      <c r="E47" s="522">
        <f>IF(+I14&lt;F46,I14,D47)</f>
        <v>4901.9523809523807</v>
      </c>
      <c r="F47" s="523">
        <f t="shared" si="15"/>
        <v>55997.988249125425</v>
      </c>
      <c r="G47" s="524">
        <f t="shared" si="16"/>
        <v>11145.352330790229</v>
      </c>
      <c r="H47" s="491">
        <f t="shared" si="17"/>
        <v>11145.352330790229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55997.988249125425</v>
      </c>
      <c r="E48" s="522">
        <f>IF(+I14&lt;F47,I14,D48)</f>
        <v>4901.9523809523807</v>
      </c>
      <c r="F48" s="523">
        <f t="shared" si="15"/>
        <v>51096.035868173043</v>
      </c>
      <c r="G48" s="524">
        <f t="shared" si="16"/>
        <v>10621.735709986431</v>
      </c>
      <c r="H48" s="491">
        <f t="shared" si="17"/>
        <v>10621.735709986431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51096.035868173043</v>
      </c>
      <c r="E49" s="522">
        <f>IF(+I14&lt;F48,I14,D49)</f>
        <v>4901.9523809523807</v>
      </c>
      <c r="F49" s="523">
        <f t="shared" ref="F49:F72" si="18">+D49-E49</f>
        <v>46194.083487220661</v>
      </c>
      <c r="G49" s="524">
        <f t="shared" si="16"/>
        <v>10098.11908918263</v>
      </c>
      <c r="H49" s="491">
        <f t="shared" si="17"/>
        <v>10098.11908918263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46194.083487220661</v>
      </c>
      <c r="E50" s="522">
        <f>IF(+I14&lt;F49,I14,D50)</f>
        <v>4901.9523809523807</v>
      </c>
      <c r="F50" s="523">
        <f t="shared" si="18"/>
        <v>41292.13110626828</v>
      </c>
      <c r="G50" s="524">
        <f t="shared" si="16"/>
        <v>9574.5024683788324</v>
      </c>
      <c r="H50" s="491">
        <f t="shared" si="17"/>
        <v>9574.5024683788324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41292.13110626828</v>
      </c>
      <c r="E51" s="522">
        <f>IF(+I14&lt;F50,I14,D51)</f>
        <v>4901.9523809523807</v>
      </c>
      <c r="F51" s="523">
        <f t="shared" si="18"/>
        <v>36390.178725315898</v>
      </c>
      <c r="G51" s="524">
        <f t="shared" si="16"/>
        <v>9050.8858475750312</v>
      </c>
      <c r="H51" s="491">
        <f t="shared" si="17"/>
        <v>9050.8858475750312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36390.178725315898</v>
      </c>
      <c r="E52" s="522">
        <f>IF(+I14&lt;F51,I14,D52)</f>
        <v>4901.9523809523807</v>
      </c>
      <c r="F52" s="523">
        <f t="shared" si="18"/>
        <v>31488.226344363517</v>
      </c>
      <c r="G52" s="524">
        <f t="shared" si="16"/>
        <v>8527.2692267712337</v>
      </c>
      <c r="H52" s="491">
        <f t="shared" si="17"/>
        <v>8527.2692267712337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31488.226344363517</v>
      </c>
      <c r="E53" s="522">
        <f>IF(+I14&lt;F52,I14,D53)</f>
        <v>4901.9523809523807</v>
      </c>
      <c r="F53" s="523">
        <f t="shared" si="18"/>
        <v>26586.273963411135</v>
      </c>
      <c r="G53" s="524">
        <f t="shared" si="16"/>
        <v>8003.6526059674343</v>
      </c>
      <c r="H53" s="491">
        <f t="shared" si="17"/>
        <v>8003.6526059674343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26586.273963411135</v>
      </c>
      <c r="E54" s="522">
        <f>IF(+I14&lt;F53,I14,D54)</f>
        <v>4901.9523809523807</v>
      </c>
      <c r="F54" s="523">
        <f t="shared" si="18"/>
        <v>21684.321582458753</v>
      </c>
      <c r="G54" s="524">
        <f t="shared" si="16"/>
        <v>7480.0359851636349</v>
      </c>
      <c r="H54" s="491">
        <f t="shared" si="17"/>
        <v>7480.0359851636349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21684.321582458753</v>
      </c>
      <c r="E55" s="522">
        <f>IF(+I14&lt;F54,I14,D55)</f>
        <v>4901.9523809523807</v>
      </c>
      <c r="F55" s="523">
        <f t="shared" si="18"/>
        <v>16782.369201506372</v>
      </c>
      <c r="G55" s="524">
        <f t="shared" si="16"/>
        <v>6956.4193643598355</v>
      </c>
      <c r="H55" s="491">
        <f t="shared" si="17"/>
        <v>6956.4193643598355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16782.369201506372</v>
      </c>
      <c r="E56" s="522">
        <f>IF(+I14&lt;F55,I14,D56)</f>
        <v>4901.9523809523807</v>
      </c>
      <c r="F56" s="523">
        <f t="shared" si="18"/>
        <v>11880.41682055399</v>
      </c>
      <c r="G56" s="524">
        <f t="shared" ref="G56:G72" si="23">+I$12*((D56+F56)/2)+E56</f>
        <v>6432.8027435560361</v>
      </c>
      <c r="H56" s="491">
        <f t="shared" ref="H56:H72" si="24">+I$13*((D56+F56)/2)+E56</f>
        <v>6432.8027435560361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11880.41682055399</v>
      </c>
      <c r="E57" s="522">
        <f>IF(+I14&lt;F56,I14,D57)</f>
        <v>4901.9523809523807</v>
      </c>
      <c r="F57" s="523">
        <f t="shared" si="18"/>
        <v>6978.4644396016092</v>
      </c>
      <c r="G57" s="524">
        <f t="shared" si="23"/>
        <v>5909.1861227522377</v>
      </c>
      <c r="H57" s="491">
        <f t="shared" si="24"/>
        <v>5909.1861227522377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6978.4644396016092</v>
      </c>
      <c r="E58" s="522">
        <f>IF(+I14&lt;F57,I14,D58)</f>
        <v>4901.9523809523807</v>
      </c>
      <c r="F58" s="523">
        <f t="shared" si="18"/>
        <v>2076.5120586492285</v>
      </c>
      <c r="G58" s="524">
        <f t="shared" si="23"/>
        <v>5385.5695019484383</v>
      </c>
      <c r="H58" s="491">
        <f t="shared" si="24"/>
        <v>5385.5695019484383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2076.5120586492285</v>
      </c>
      <c r="E59" s="522">
        <f>IF(+I14&lt;F58,I14,D59)</f>
        <v>2076.5120586492285</v>
      </c>
      <c r="F59" s="523">
        <f t="shared" si="18"/>
        <v>0</v>
      </c>
      <c r="G59" s="524">
        <f t="shared" si="23"/>
        <v>2187.4164639463074</v>
      </c>
      <c r="H59" s="491">
        <f t="shared" si="24"/>
        <v>2187.4164639463074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205881.99999999988</v>
      </c>
      <c r="F73" s="375"/>
      <c r="G73" s="375">
        <f>SUM(G17:G72)</f>
        <v>725115.72654253803</v>
      </c>
      <c r="H73" s="375">
        <f>SUM(H17:H72)</f>
        <v>725115.72654253803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20970.763671890392</v>
      </c>
      <c r="N87" s="546">
        <f>IF(J92&lt;D11,0,VLOOKUP(J92,C17:O72,11))</f>
        <v>20970.763671890392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22270.880518555168</v>
      </c>
      <c r="N88" s="550">
        <f>IF(J92&lt;D11,0,VLOOKUP(J92,C99:P154,7))</f>
        <v>22270.880518555168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1300.1168466647759</v>
      </c>
      <c r="N89" s="555">
        <f>+N88-N87</f>
        <v>1300.1168466647759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5021.5121951219517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25">+I99-H99</f>
        <v>0</v>
      </c>
      <c r="K99" s="514"/>
      <c r="L99" s="512">
        <f t="shared" ref="L99:L104" si="26">H99</f>
        <v>20152.28121946373</v>
      </c>
      <c r="M99" s="597">
        <f t="shared" ref="M99:M130" si="27">IF(L99&lt;&gt;0,+H99-L99,0)</f>
        <v>0</v>
      </c>
      <c r="N99" s="512">
        <f t="shared" ref="N99:N104" si="28">I99</f>
        <v>20152.28121946373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25"/>
        <v>0</v>
      </c>
      <c r="K100" s="514"/>
      <c r="L100" s="518">
        <f t="shared" si="26"/>
        <v>35099.600890705573</v>
      </c>
      <c r="M100" s="519">
        <f t="shared" si="27"/>
        <v>0</v>
      </c>
      <c r="N100" s="518">
        <f t="shared" si="28"/>
        <v>35099.600890705573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25"/>
        <v>0</v>
      </c>
      <c r="K101" s="514"/>
      <c r="L101" s="518">
        <f t="shared" si="26"/>
        <v>33730.455386576738</v>
      </c>
      <c r="M101" s="519">
        <f t="shared" si="27"/>
        <v>0</v>
      </c>
      <c r="N101" s="518">
        <f t="shared" si="28"/>
        <v>33730.455386576738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26"/>
        <v>30743.366686318692</v>
      </c>
      <c r="M102" s="519">
        <f t="shared" ref="M102:M107" si="32">IF(L102&lt;&gt;0,+H102-L102,0)</f>
        <v>0</v>
      </c>
      <c r="N102" s="518">
        <f t="shared" si="28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26"/>
        <v>30197.745297823447</v>
      </c>
      <c r="M103" s="519">
        <f t="shared" si="32"/>
        <v>0</v>
      </c>
      <c r="N103" s="518">
        <f t="shared" si="28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25"/>
        <v>0</v>
      </c>
      <c r="K104" s="514"/>
      <c r="L104" s="518">
        <f t="shared" si="26"/>
        <v>28778.63948471695</v>
      </c>
      <c r="M104" s="519">
        <f t="shared" si="32"/>
        <v>0</v>
      </c>
      <c r="N104" s="518">
        <f t="shared" si="28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25"/>
        <v>0</v>
      </c>
      <c r="K105" s="514"/>
      <c r="L105" s="518">
        <f>H105</f>
        <v>27176.384994149808</v>
      </c>
      <c r="M105" s="519">
        <f t="shared" si="32"/>
        <v>0</v>
      </c>
      <c r="N105" s="518">
        <f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25"/>
        <v>0</v>
      </c>
      <c r="K106" s="514"/>
      <c r="L106" s="518">
        <f>H106</f>
        <v>25735.686949015238</v>
      </c>
      <c r="M106" s="519">
        <f t="shared" si="32"/>
        <v>0</v>
      </c>
      <c r="N106" s="518">
        <f>I106</f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25"/>
        <v>0</v>
      </c>
      <c r="K107" s="514"/>
      <c r="L107" s="518">
        <f>H107</f>
        <v>22496.669570219787</v>
      </c>
      <c r="M107" s="519">
        <f t="shared" si="32"/>
        <v>0</v>
      </c>
      <c r="N107" s="518">
        <f>I107</f>
        <v>22496.669570219787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164158.42862544913</v>
      </c>
      <c r="E108" s="516">
        <v>4787.9534883720926</v>
      </c>
      <c r="F108" s="515">
        <v>159370.47513707704</v>
      </c>
      <c r="G108" s="515">
        <v>161764.45188126308</v>
      </c>
      <c r="H108" s="516">
        <v>22103.308828819529</v>
      </c>
      <c r="I108" s="510">
        <v>22103.308828819529</v>
      </c>
      <c r="J108" s="514">
        <f t="shared" si="25"/>
        <v>0</v>
      </c>
      <c r="K108" s="514"/>
      <c r="L108" s="518">
        <f>H108</f>
        <v>22103.308828819529</v>
      </c>
      <c r="M108" s="519">
        <f t="shared" ref="M108" si="33">IF(L108&lt;&gt;0,+H108-L108,0)</f>
        <v>0</v>
      </c>
      <c r="N108" s="518">
        <f>I108</f>
        <v>22103.308828819529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159370.47513707704</v>
      </c>
      <c r="E109" s="516">
        <v>4901.9523809523807</v>
      </c>
      <c r="F109" s="515">
        <v>154468.52275612467</v>
      </c>
      <c r="G109" s="515">
        <v>156919.49894660086</v>
      </c>
      <c r="H109" s="516">
        <v>21782.384276733683</v>
      </c>
      <c r="I109" s="510">
        <v>21782.384276733683</v>
      </c>
      <c r="J109" s="514">
        <f t="shared" si="25"/>
        <v>0</v>
      </c>
      <c r="K109" s="514"/>
      <c r="L109" s="518">
        <f>H109</f>
        <v>21782.384276733683</v>
      </c>
      <c r="M109" s="519">
        <f t="shared" ref="M109" si="34">IF(L109&lt;&gt;0,+H109-L109,0)</f>
        <v>0</v>
      </c>
      <c r="N109" s="518">
        <f>I109</f>
        <v>21782.384276733683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154468.52275612467</v>
      </c>
      <c r="E110" s="522">
        <f>IF(+J96&lt;F109,J96,D110)</f>
        <v>5021.5121951219517</v>
      </c>
      <c r="F110" s="523">
        <f t="shared" ref="F110:F131" si="35">+D110-E110</f>
        <v>149447.01056100271</v>
      </c>
      <c r="G110" s="523">
        <f t="shared" ref="G110:G130" si="36">+(F110+D110)/2</f>
        <v>151957.76665856369</v>
      </c>
      <c r="H110" s="526">
        <f t="shared" ref="H110:H130" si="37">+J$94*G110+E110</f>
        <v>22270.880518555168</v>
      </c>
      <c r="I110" s="577">
        <f t="shared" ref="I110:I130" si="38">+J$95*G110+E110</f>
        <v>22270.880518555168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149447.01056100271</v>
      </c>
      <c r="E111" s="522">
        <f>IF(+J96&lt;F110,J96,D111)</f>
        <v>5021.5121951219517</v>
      </c>
      <c r="F111" s="523">
        <f t="shared" si="35"/>
        <v>144425.49836588075</v>
      </c>
      <c r="G111" s="523">
        <f t="shared" si="36"/>
        <v>146936.25446344173</v>
      </c>
      <c r="H111" s="526">
        <f t="shared" si="37"/>
        <v>21700.867446509346</v>
      </c>
      <c r="I111" s="577">
        <f t="shared" si="38"/>
        <v>21700.867446509346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144425.49836588075</v>
      </c>
      <c r="E112" s="522">
        <f>IF(+J96&lt;F111,J96,D112)</f>
        <v>5021.5121951219517</v>
      </c>
      <c r="F112" s="523">
        <f t="shared" si="35"/>
        <v>139403.98617075878</v>
      </c>
      <c r="G112" s="523">
        <f t="shared" si="36"/>
        <v>141914.74226831977</v>
      </c>
      <c r="H112" s="526">
        <f t="shared" si="37"/>
        <v>21130.854374463524</v>
      </c>
      <c r="I112" s="577">
        <f t="shared" si="38"/>
        <v>21130.854374463524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139403.98617075878</v>
      </c>
      <c r="E113" s="522">
        <f>IF(+J96&lt;F112,J96,D113)</f>
        <v>5021.5121951219517</v>
      </c>
      <c r="F113" s="523">
        <f t="shared" si="35"/>
        <v>134382.47397563682</v>
      </c>
      <c r="G113" s="523">
        <f t="shared" si="36"/>
        <v>136893.2300731978</v>
      </c>
      <c r="H113" s="526">
        <f t="shared" si="37"/>
        <v>20560.841302417699</v>
      </c>
      <c r="I113" s="577">
        <f t="shared" si="38"/>
        <v>20560.841302417699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134382.47397563682</v>
      </c>
      <c r="E114" s="522">
        <f>IF(+J96&lt;F113,J96,D114)</f>
        <v>5021.5121951219517</v>
      </c>
      <c r="F114" s="523">
        <f t="shared" si="35"/>
        <v>129360.96178051487</v>
      </c>
      <c r="G114" s="523">
        <f t="shared" si="36"/>
        <v>131871.71787807584</v>
      </c>
      <c r="H114" s="526">
        <f t="shared" si="37"/>
        <v>19990.828230371873</v>
      </c>
      <c r="I114" s="577">
        <f t="shared" si="38"/>
        <v>19990.828230371873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129360.96178051487</v>
      </c>
      <c r="E115" s="522">
        <f>IF(+J96&lt;F114,J96,D115)</f>
        <v>5021.5121951219517</v>
      </c>
      <c r="F115" s="523">
        <f t="shared" si="35"/>
        <v>124339.44958539293</v>
      </c>
      <c r="G115" s="523">
        <f t="shared" si="36"/>
        <v>126850.20568295391</v>
      </c>
      <c r="H115" s="526">
        <f t="shared" si="37"/>
        <v>19420.815158326055</v>
      </c>
      <c r="I115" s="577">
        <f t="shared" si="38"/>
        <v>19420.815158326055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124339.44958539293</v>
      </c>
      <c r="E116" s="522">
        <f>IF(+J96&lt;F115,J96,D116)</f>
        <v>5021.5121951219517</v>
      </c>
      <c r="F116" s="523">
        <f t="shared" si="35"/>
        <v>119317.93739027098</v>
      </c>
      <c r="G116" s="523">
        <f t="shared" si="36"/>
        <v>121828.69348783194</v>
      </c>
      <c r="H116" s="526">
        <f t="shared" si="37"/>
        <v>18850.80208628023</v>
      </c>
      <c r="I116" s="577">
        <f t="shared" si="38"/>
        <v>18850.80208628023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119317.93739027098</v>
      </c>
      <c r="E117" s="522">
        <f>IF(+J96&lt;F116,J96,D117)</f>
        <v>5021.5121951219517</v>
      </c>
      <c r="F117" s="523">
        <f t="shared" si="35"/>
        <v>114296.42519514903</v>
      </c>
      <c r="G117" s="523">
        <f t="shared" si="36"/>
        <v>116807.18129271001</v>
      </c>
      <c r="H117" s="526">
        <f t="shared" si="37"/>
        <v>18280.789014234408</v>
      </c>
      <c r="I117" s="577">
        <f t="shared" si="38"/>
        <v>18280.789014234408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114296.42519514903</v>
      </c>
      <c r="E118" s="522">
        <f>IF(+J96&lt;F117,J96,D118)</f>
        <v>5021.5121951219517</v>
      </c>
      <c r="F118" s="523">
        <f t="shared" si="35"/>
        <v>109274.91300002708</v>
      </c>
      <c r="G118" s="523">
        <f t="shared" si="36"/>
        <v>111785.66909758805</v>
      </c>
      <c r="H118" s="526">
        <f t="shared" si="37"/>
        <v>17710.775942188586</v>
      </c>
      <c r="I118" s="577">
        <f t="shared" si="38"/>
        <v>17710.775942188586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109274.91300002708</v>
      </c>
      <c r="E119" s="522">
        <f>IF(+J96&lt;F118,J96,D119)</f>
        <v>5021.5121951219517</v>
      </c>
      <c r="F119" s="523">
        <f t="shared" si="35"/>
        <v>104253.40080490513</v>
      </c>
      <c r="G119" s="523">
        <f t="shared" si="36"/>
        <v>106764.15690246611</v>
      </c>
      <c r="H119" s="526">
        <f t="shared" si="37"/>
        <v>17140.762870142764</v>
      </c>
      <c r="I119" s="577">
        <f t="shared" si="38"/>
        <v>17140.762870142764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104253.40080490513</v>
      </c>
      <c r="E120" s="522">
        <f>IF(+J96&lt;F119,J96,D120)</f>
        <v>5021.5121951219517</v>
      </c>
      <c r="F120" s="523">
        <f t="shared" si="35"/>
        <v>99231.888609783186</v>
      </c>
      <c r="G120" s="523">
        <f t="shared" si="36"/>
        <v>101742.64470734415</v>
      </c>
      <c r="H120" s="526">
        <f t="shared" si="37"/>
        <v>16570.749798096942</v>
      </c>
      <c r="I120" s="577">
        <f t="shared" si="38"/>
        <v>16570.749798096942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99231.888609783186</v>
      </c>
      <c r="E121" s="522">
        <f>IF(+J96&lt;F120,J96,D121)</f>
        <v>5021.5121951219517</v>
      </c>
      <c r="F121" s="523">
        <f t="shared" si="35"/>
        <v>94210.376414661238</v>
      </c>
      <c r="G121" s="523">
        <f t="shared" si="36"/>
        <v>96721.132512222219</v>
      </c>
      <c r="H121" s="526">
        <f t="shared" si="37"/>
        <v>16000.736726051118</v>
      </c>
      <c r="I121" s="577">
        <f t="shared" si="38"/>
        <v>16000.736726051118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94210.376414661238</v>
      </c>
      <c r="E122" s="522">
        <f>IF(+J96&lt;F121,J96,D122)</f>
        <v>5021.5121951219517</v>
      </c>
      <c r="F122" s="523">
        <f t="shared" si="35"/>
        <v>89188.864219539289</v>
      </c>
      <c r="G122" s="523">
        <f t="shared" si="36"/>
        <v>91699.620317100256</v>
      </c>
      <c r="H122" s="526">
        <f t="shared" si="37"/>
        <v>15430.723654005295</v>
      </c>
      <c r="I122" s="577">
        <f t="shared" si="38"/>
        <v>15430.723654005295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89188.864219539289</v>
      </c>
      <c r="E123" s="522">
        <f>IF(+J96&lt;F122,J96,D123)</f>
        <v>5021.5121951219517</v>
      </c>
      <c r="F123" s="523">
        <f t="shared" si="35"/>
        <v>84167.352024417341</v>
      </c>
      <c r="G123" s="523">
        <f t="shared" si="36"/>
        <v>86678.108121978323</v>
      </c>
      <c r="H123" s="526">
        <f t="shared" si="37"/>
        <v>14860.710581959474</v>
      </c>
      <c r="I123" s="577">
        <f t="shared" si="38"/>
        <v>14860.710581959474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84167.352024417341</v>
      </c>
      <c r="E124" s="522">
        <f>IF(+J96&lt;F123,J96,D124)</f>
        <v>5021.5121951219517</v>
      </c>
      <c r="F124" s="523">
        <f t="shared" si="35"/>
        <v>79145.839829295393</v>
      </c>
      <c r="G124" s="523">
        <f t="shared" si="36"/>
        <v>81656.59592685636</v>
      </c>
      <c r="H124" s="526">
        <f t="shared" si="37"/>
        <v>14290.697509913649</v>
      </c>
      <c r="I124" s="577">
        <f t="shared" si="38"/>
        <v>14290.697509913649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79145.839829295393</v>
      </c>
      <c r="E125" s="522">
        <f>IF(+J96&lt;F124,J96,D125)</f>
        <v>5021.5121951219517</v>
      </c>
      <c r="F125" s="523">
        <f t="shared" si="35"/>
        <v>74124.327634173445</v>
      </c>
      <c r="G125" s="523">
        <f t="shared" si="36"/>
        <v>76635.083731734427</v>
      </c>
      <c r="H125" s="526">
        <f t="shared" si="37"/>
        <v>13720.684437867829</v>
      </c>
      <c r="I125" s="577">
        <f t="shared" si="38"/>
        <v>13720.684437867829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74124.327634173445</v>
      </c>
      <c r="E126" s="522">
        <f>IF(+J96&lt;F125,J96,D126)</f>
        <v>5021.5121951219517</v>
      </c>
      <c r="F126" s="523">
        <f t="shared" si="35"/>
        <v>69102.815439051497</v>
      </c>
      <c r="G126" s="523">
        <f t="shared" si="36"/>
        <v>71613.571536612464</v>
      </c>
      <c r="H126" s="526">
        <f t="shared" si="37"/>
        <v>13150.671365822005</v>
      </c>
      <c r="I126" s="577">
        <f t="shared" si="38"/>
        <v>13150.671365822005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69102.815439051497</v>
      </c>
      <c r="E127" s="522">
        <f>IF(+J96&lt;F126,J96,D127)</f>
        <v>5021.5121951219517</v>
      </c>
      <c r="F127" s="523">
        <f t="shared" si="35"/>
        <v>64081.303243929549</v>
      </c>
      <c r="G127" s="523">
        <f t="shared" si="36"/>
        <v>66592.059341490531</v>
      </c>
      <c r="H127" s="526">
        <f t="shared" si="37"/>
        <v>12580.658293776185</v>
      </c>
      <c r="I127" s="577">
        <f t="shared" si="38"/>
        <v>12580.658293776185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64081.303243929549</v>
      </c>
      <c r="E128" s="522">
        <f>IF(+J96&lt;F127,J96,D128)</f>
        <v>5021.5121951219517</v>
      </c>
      <c r="F128" s="523">
        <f t="shared" si="35"/>
        <v>59059.791048807601</v>
      </c>
      <c r="G128" s="523">
        <f t="shared" si="36"/>
        <v>61570.547146368575</v>
      </c>
      <c r="H128" s="526">
        <f t="shared" si="37"/>
        <v>12010.645221730359</v>
      </c>
      <c r="I128" s="577">
        <f t="shared" si="38"/>
        <v>12010.645221730359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59059.791048807601</v>
      </c>
      <c r="E129" s="522">
        <f>IF(+J96&lt;F128,J96,D129)</f>
        <v>5021.5121951219517</v>
      </c>
      <c r="F129" s="523">
        <f t="shared" si="35"/>
        <v>54038.278853685653</v>
      </c>
      <c r="G129" s="523">
        <f t="shared" si="36"/>
        <v>56549.034951246627</v>
      </c>
      <c r="H129" s="526">
        <f t="shared" si="37"/>
        <v>11440.632149684538</v>
      </c>
      <c r="I129" s="577">
        <f t="shared" si="38"/>
        <v>11440.632149684538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54038.278853685653</v>
      </c>
      <c r="E130" s="522">
        <f>IF(+J96&lt;F129,J96,D130)</f>
        <v>5021.5121951219517</v>
      </c>
      <c r="F130" s="523">
        <f t="shared" si="35"/>
        <v>49016.766658563705</v>
      </c>
      <c r="G130" s="523">
        <f t="shared" si="36"/>
        <v>51527.522756124679</v>
      </c>
      <c r="H130" s="526">
        <f t="shared" si="37"/>
        <v>10870.619077638716</v>
      </c>
      <c r="I130" s="577">
        <f t="shared" si="38"/>
        <v>10870.619077638716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49016.766658563705</v>
      </c>
      <c r="E131" s="522">
        <f>IF(+J96&lt;F130,J96,D131)</f>
        <v>5021.5121951219517</v>
      </c>
      <c r="F131" s="523">
        <f t="shared" si="35"/>
        <v>43995.254463441757</v>
      </c>
      <c r="G131" s="523">
        <f t="shared" ref="G131:G154" si="39">+(F131+D131)/2</f>
        <v>46506.010561002731</v>
      </c>
      <c r="H131" s="526">
        <f t="shared" ref="H131:H154" si="40">+J$94*G131+E131</f>
        <v>10300.606005592894</v>
      </c>
      <c r="I131" s="577">
        <f t="shared" ref="I131:I154" si="41">+J$95*G131+E131</f>
        <v>10300.606005592894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43995.254463441757</v>
      </c>
      <c r="E132" s="522">
        <f>IF(+J96&lt;F131,J96,D132)</f>
        <v>5021.5121951219517</v>
      </c>
      <c r="F132" s="523">
        <f t="shared" ref="F132:F154" si="46">+D132-E132</f>
        <v>38973.742268319809</v>
      </c>
      <c r="G132" s="523">
        <f t="shared" si="39"/>
        <v>41484.498365880783</v>
      </c>
      <c r="H132" s="526">
        <f t="shared" si="40"/>
        <v>9730.5929335470719</v>
      </c>
      <c r="I132" s="577">
        <f t="shared" si="41"/>
        <v>9730.5929335470719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38973.742268319809</v>
      </c>
      <c r="E133" s="522">
        <f>IF(+J96&lt;F132,J96,D133)</f>
        <v>5021.5121951219517</v>
      </c>
      <c r="F133" s="523">
        <f t="shared" si="46"/>
        <v>33952.230073197861</v>
      </c>
      <c r="G133" s="523">
        <f t="shared" si="39"/>
        <v>36462.986170758835</v>
      </c>
      <c r="H133" s="526">
        <f t="shared" si="40"/>
        <v>9160.57986150125</v>
      </c>
      <c r="I133" s="577">
        <f t="shared" si="41"/>
        <v>9160.57986150125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33952.230073197861</v>
      </c>
      <c r="E134" s="522">
        <f>IF(+J96&lt;F133,J96,D134)</f>
        <v>5021.5121951219517</v>
      </c>
      <c r="F134" s="523">
        <f t="shared" si="46"/>
        <v>28930.71787807591</v>
      </c>
      <c r="G134" s="523">
        <f t="shared" si="39"/>
        <v>31441.473975636887</v>
      </c>
      <c r="H134" s="526">
        <f t="shared" si="40"/>
        <v>8590.5667894554263</v>
      </c>
      <c r="I134" s="577">
        <f t="shared" si="41"/>
        <v>8590.5667894554263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28930.71787807591</v>
      </c>
      <c r="E135" s="522">
        <f>IF(+J96&lt;F134,J96,D135)</f>
        <v>5021.5121951219517</v>
      </c>
      <c r="F135" s="523">
        <f t="shared" si="46"/>
        <v>23909.205682953958</v>
      </c>
      <c r="G135" s="523">
        <f t="shared" si="39"/>
        <v>26419.961780514932</v>
      </c>
      <c r="H135" s="526">
        <f t="shared" si="40"/>
        <v>8020.5537174096025</v>
      </c>
      <c r="I135" s="577">
        <f t="shared" si="41"/>
        <v>8020.5537174096025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23909.205682953958</v>
      </c>
      <c r="E136" s="522">
        <f>IF(+J96&lt;F135,J96,D136)</f>
        <v>5021.5121951219517</v>
      </c>
      <c r="F136" s="523">
        <f t="shared" si="46"/>
        <v>18887.693487832006</v>
      </c>
      <c r="G136" s="523">
        <f t="shared" si="39"/>
        <v>21398.449585392984</v>
      </c>
      <c r="H136" s="526">
        <f t="shared" si="40"/>
        <v>7450.5406453637806</v>
      </c>
      <c r="I136" s="577">
        <f t="shared" si="41"/>
        <v>7450.5406453637806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18887.693487832006</v>
      </c>
      <c r="E137" s="522">
        <f>IF(+J96&lt;F136,J96,D137)</f>
        <v>5021.5121951219517</v>
      </c>
      <c r="F137" s="523">
        <f t="shared" si="46"/>
        <v>13866.181292710055</v>
      </c>
      <c r="G137" s="523">
        <f t="shared" si="39"/>
        <v>16376.93739027103</v>
      </c>
      <c r="H137" s="526">
        <f t="shared" si="40"/>
        <v>6880.5275733179578</v>
      </c>
      <c r="I137" s="577">
        <f t="shared" si="41"/>
        <v>6880.5275733179578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13866.181292710055</v>
      </c>
      <c r="E138" s="522">
        <f>IF(+J96&lt;F137,J96,D138)</f>
        <v>5021.5121951219517</v>
      </c>
      <c r="F138" s="523">
        <f t="shared" si="46"/>
        <v>8844.6690975881029</v>
      </c>
      <c r="G138" s="523">
        <f t="shared" si="39"/>
        <v>11355.425195149079</v>
      </c>
      <c r="H138" s="526">
        <f t="shared" si="40"/>
        <v>6310.514501272135</v>
      </c>
      <c r="I138" s="577">
        <f t="shared" si="41"/>
        <v>6310.514501272135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8844.6690975881029</v>
      </c>
      <c r="E139" s="522">
        <f>IF(+J96&lt;F138,J96,D139)</f>
        <v>5021.5121951219517</v>
      </c>
      <c r="F139" s="523">
        <f t="shared" si="46"/>
        <v>3823.1569024661512</v>
      </c>
      <c r="G139" s="523">
        <f t="shared" si="39"/>
        <v>6333.9130000271271</v>
      </c>
      <c r="H139" s="526">
        <f t="shared" si="40"/>
        <v>5740.5014292263122</v>
      </c>
      <c r="I139" s="577">
        <f t="shared" si="41"/>
        <v>5740.5014292263122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3823.1569024661512</v>
      </c>
      <c r="E140" s="522">
        <f>IF(+J96&lt;F139,J96,D140)</f>
        <v>3823.1569024661512</v>
      </c>
      <c r="F140" s="523">
        <f t="shared" si="46"/>
        <v>0</v>
      </c>
      <c r="G140" s="523">
        <f t="shared" si="39"/>
        <v>1911.5784512330756</v>
      </c>
      <c r="H140" s="526">
        <f t="shared" si="40"/>
        <v>4040.1482515068756</v>
      </c>
      <c r="I140" s="577">
        <f t="shared" si="41"/>
        <v>4040.1482515068756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6"/>
        <v>0</v>
      </c>
      <c r="G141" s="523">
        <f t="shared" si="39"/>
        <v>0</v>
      </c>
      <c r="H141" s="526">
        <f t="shared" si="40"/>
        <v>0</v>
      </c>
      <c r="I141" s="577">
        <f t="shared" si="41"/>
        <v>0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6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6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6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6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6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6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6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6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6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6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6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6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6"/>
        <v>0</v>
      </c>
      <c r="G154" s="528">
        <f t="shared" si="39"/>
        <v>0</v>
      </c>
      <c r="H154" s="530">
        <f t="shared" si="40"/>
        <v>0</v>
      </c>
      <c r="I154" s="579">
        <f t="shared" si="41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205882.00000000023</v>
      </c>
      <c r="F155" s="375"/>
      <c r="G155" s="375"/>
      <c r="H155" s="375">
        <f>SUM(H99:H154)</f>
        <v>722207.40105277242</v>
      </c>
      <c r="I155" s="375">
        <f>SUM(I99:I154)</f>
        <v>722207.40105277242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488327.80853353348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488327.80853353348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114169.97619047618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 t="shared" ref="K23:K28" si="10">G23</f>
        <v>640169.61761771492</v>
      </c>
      <c r="L23" s="519">
        <f t="shared" si="6"/>
        <v>0</v>
      </c>
      <c r="M23" s="518">
        <f t="shared" ref="M23:M28" si="11"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 t="shared" si="10"/>
        <v>605586.64190337458</v>
      </c>
      <c r="L24" s="519">
        <f t="shared" si="6"/>
        <v>0</v>
      </c>
      <c r="M24" s="518">
        <f t="shared" si="11"/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550357.26213461242</v>
      </c>
      <c r="H25" s="610">
        <v>550357.26213461242</v>
      </c>
      <c r="I25" s="511">
        <f t="shared" si="9"/>
        <v>0</v>
      </c>
      <c r="J25" s="511"/>
      <c r="K25" s="518">
        <f t="shared" si="10"/>
        <v>550357.26213461242</v>
      </c>
      <c r="L25" s="519">
        <f t="shared" si="6"/>
        <v>0</v>
      </c>
      <c r="M25" s="518">
        <f t="shared" si="11"/>
        <v>550357.26213461242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111514.86046511628</v>
      </c>
      <c r="F26" s="608">
        <v>3703679.1259736135</v>
      </c>
      <c r="G26" s="609">
        <v>485788.09488543868</v>
      </c>
      <c r="H26" s="610">
        <v>485788.09488543868</v>
      </c>
      <c r="I26" s="511">
        <f t="shared" si="9"/>
        <v>0</v>
      </c>
      <c r="J26" s="511"/>
      <c r="K26" s="518">
        <f t="shared" si="10"/>
        <v>485788.09488543868</v>
      </c>
      <c r="L26" s="519">
        <f t="shared" ref="L26" si="12">IF(K26&lt;&gt;0,+G26-K26,0)</f>
        <v>0</v>
      </c>
      <c r="M26" s="518">
        <f t="shared" si="11"/>
        <v>485788.09488543868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579546.89058535558</v>
      </c>
      <c r="H27" s="610">
        <v>579546.89058535558</v>
      </c>
      <c r="I27" s="511">
        <f t="shared" si="9"/>
        <v>0</v>
      </c>
      <c r="J27" s="511"/>
      <c r="K27" s="518">
        <f t="shared" si="10"/>
        <v>579546.89058535558</v>
      </c>
      <c r="L27" s="519">
        <f t="shared" ref="L27" si="13">IF(K27&lt;&gt;0,+G27-K27,0)</f>
        <v>0</v>
      </c>
      <c r="M27" s="518">
        <f t="shared" si="11"/>
        <v>579546.89058535558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3586724.5162175149</v>
      </c>
      <c r="E28" s="609">
        <v>114169.97619047618</v>
      </c>
      <c r="F28" s="608">
        <v>3472554.5400270387</v>
      </c>
      <c r="G28" s="609">
        <v>488327.80853353348</v>
      </c>
      <c r="H28" s="610">
        <v>488327.80853353348</v>
      </c>
      <c r="I28" s="511">
        <f t="shared" si="9"/>
        <v>0</v>
      </c>
      <c r="J28" s="511"/>
      <c r="K28" s="518">
        <f t="shared" si="10"/>
        <v>488327.80853353348</v>
      </c>
      <c r="L28" s="519">
        <f t="shared" ref="L28" si="14">IF(K28&lt;&gt;0,+G28-K28,0)</f>
        <v>0</v>
      </c>
      <c r="M28" s="518">
        <f t="shared" si="11"/>
        <v>488327.80853353348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3472554.5400270387</v>
      </c>
      <c r="E29" s="522">
        <f>IF(+I14&lt;F28,I14,D29)</f>
        <v>114169.97619047618</v>
      </c>
      <c r="F29" s="523">
        <f t="shared" ref="F29:F48" si="15">+D29-E29</f>
        <v>3358384.5638365624</v>
      </c>
      <c r="G29" s="524">
        <f t="shared" ref="G29:G55" si="16">+I$12*((D29+F29)/2)+E29</f>
        <v>479003.5131685189</v>
      </c>
      <c r="H29" s="491">
        <f t="shared" ref="H29:H55" si="17">+I$13*((D29+F29)/2)+E29</f>
        <v>479003.5131685189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3358384.5638365624</v>
      </c>
      <c r="E30" s="522">
        <f>IF(+I14&lt;F29,I14,D30)</f>
        <v>114169.97619047618</v>
      </c>
      <c r="F30" s="523">
        <f t="shared" si="15"/>
        <v>3244214.5876460862</v>
      </c>
      <c r="G30" s="524">
        <f t="shared" si="16"/>
        <v>466808.10764756764</v>
      </c>
      <c r="H30" s="491">
        <f t="shared" si="17"/>
        <v>466808.10764756764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3244214.5876460862</v>
      </c>
      <c r="E31" s="522">
        <f>IF(+I14&lt;F30,I14,D31)</f>
        <v>114169.97619047618</v>
      </c>
      <c r="F31" s="523">
        <f t="shared" si="15"/>
        <v>3130044.61145561</v>
      </c>
      <c r="G31" s="524">
        <f t="shared" si="16"/>
        <v>454612.70212661615</v>
      </c>
      <c r="H31" s="491">
        <f t="shared" si="17"/>
        <v>454612.70212661615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3130044.61145561</v>
      </c>
      <c r="E32" s="522">
        <f>IF(+I14&lt;F31,I14,D32)</f>
        <v>114169.97619047618</v>
      </c>
      <c r="F32" s="523">
        <f t="shared" si="15"/>
        <v>3015874.6352651338</v>
      </c>
      <c r="G32" s="524">
        <f t="shared" si="16"/>
        <v>442417.29660566489</v>
      </c>
      <c r="H32" s="491">
        <f t="shared" si="17"/>
        <v>442417.29660566489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3015874.6352651338</v>
      </c>
      <c r="E33" s="522">
        <f>IF(+I14&lt;F32,I14,D33)</f>
        <v>114169.97619047618</v>
      </c>
      <c r="F33" s="523">
        <f t="shared" si="15"/>
        <v>2901704.6590746576</v>
      </c>
      <c r="G33" s="524">
        <f t="shared" si="16"/>
        <v>430221.89108471351</v>
      </c>
      <c r="H33" s="491">
        <f t="shared" si="17"/>
        <v>430221.89108471351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2901704.6590746576</v>
      </c>
      <c r="E34" s="522">
        <f>IF(+I14&lt;F33,I14,D34)</f>
        <v>114169.97619047618</v>
      </c>
      <c r="F34" s="523">
        <f t="shared" si="15"/>
        <v>2787534.6828841814</v>
      </c>
      <c r="G34" s="524">
        <f t="shared" si="16"/>
        <v>418026.48556376214</v>
      </c>
      <c r="H34" s="491">
        <f t="shared" si="17"/>
        <v>418026.48556376214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2787534.6828841814</v>
      </c>
      <c r="E35" s="522">
        <f>IF(+I14&lt;F34,I14,D35)</f>
        <v>114169.97619047618</v>
      </c>
      <c r="F35" s="523">
        <f t="shared" si="15"/>
        <v>2673364.7066937052</v>
      </c>
      <c r="G35" s="524">
        <f t="shared" si="16"/>
        <v>405831.08004281076</v>
      </c>
      <c r="H35" s="491">
        <f t="shared" si="17"/>
        <v>405831.08004281076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2673364.7066937052</v>
      </c>
      <c r="E36" s="522">
        <f>IF(+I14&lt;F35,I14,D36)</f>
        <v>114169.97619047618</v>
      </c>
      <c r="F36" s="523">
        <f t="shared" si="15"/>
        <v>2559194.730503229</v>
      </c>
      <c r="G36" s="524">
        <f t="shared" si="16"/>
        <v>393635.67452185939</v>
      </c>
      <c r="H36" s="491">
        <f t="shared" si="17"/>
        <v>393635.67452185939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2559194.730503229</v>
      </c>
      <c r="E37" s="522">
        <f>IF(+I14&lt;F36,I14,D37)</f>
        <v>114169.97619047618</v>
      </c>
      <c r="F37" s="523">
        <f t="shared" si="15"/>
        <v>2445024.7543127527</v>
      </c>
      <c r="G37" s="524">
        <f t="shared" si="16"/>
        <v>381440.26900090801</v>
      </c>
      <c r="H37" s="491">
        <f t="shared" si="17"/>
        <v>381440.26900090801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2445024.7543127527</v>
      </c>
      <c r="E38" s="522">
        <f>IF(+I14&lt;F37,I14,D38)</f>
        <v>114169.97619047618</v>
      </c>
      <c r="F38" s="523">
        <f t="shared" si="15"/>
        <v>2330854.7781222765</v>
      </c>
      <c r="G38" s="524">
        <f t="shared" si="16"/>
        <v>369244.86347995669</v>
      </c>
      <c r="H38" s="491">
        <f t="shared" si="17"/>
        <v>369244.86347995669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2330854.7781222765</v>
      </c>
      <c r="E39" s="522">
        <f>IF(+I14&lt;F38,I14,D39)</f>
        <v>114169.97619047618</v>
      </c>
      <c r="F39" s="523">
        <f t="shared" si="15"/>
        <v>2216684.8019318003</v>
      </c>
      <c r="G39" s="524">
        <f t="shared" si="16"/>
        <v>357049.45795900526</v>
      </c>
      <c r="H39" s="491">
        <f t="shared" si="17"/>
        <v>357049.45795900526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2216684.8019318003</v>
      </c>
      <c r="E40" s="522">
        <f>IF(+I14&lt;F39,I14,D40)</f>
        <v>114169.97619047618</v>
      </c>
      <c r="F40" s="523">
        <f t="shared" si="15"/>
        <v>2102514.8257413241</v>
      </c>
      <c r="G40" s="524">
        <f t="shared" si="16"/>
        <v>344854.052438054</v>
      </c>
      <c r="H40" s="491">
        <f t="shared" si="17"/>
        <v>344854.052438054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2102514.8257413241</v>
      </c>
      <c r="E41" s="522">
        <f>IF(+I14&lt;F40,I14,D41)</f>
        <v>114169.97619047618</v>
      </c>
      <c r="F41" s="523">
        <f t="shared" si="15"/>
        <v>1988344.8495508479</v>
      </c>
      <c r="G41" s="524">
        <f t="shared" si="16"/>
        <v>332658.64691710257</v>
      </c>
      <c r="H41" s="491">
        <f t="shared" si="17"/>
        <v>332658.64691710257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1988344.8495508479</v>
      </c>
      <c r="E42" s="522">
        <f>IF(+I14&lt;F41,I14,D42)</f>
        <v>114169.97619047618</v>
      </c>
      <c r="F42" s="523">
        <f t="shared" si="15"/>
        <v>1874174.8733603717</v>
      </c>
      <c r="G42" s="524">
        <f t="shared" si="16"/>
        <v>320463.24139615119</v>
      </c>
      <c r="H42" s="491">
        <f t="shared" si="17"/>
        <v>320463.24139615119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1874174.8733603717</v>
      </c>
      <c r="E43" s="522">
        <f>IF(+I14&lt;F42,I14,D43)</f>
        <v>114169.97619047618</v>
      </c>
      <c r="F43" s="523">
        <f t="shared" si="15"/>
        <v>1760004.8971698955</v>
      </c>
      <c r="G43" s="524">
        <f t="shared" si="16"/>
        <v>308267.83587519987</v>
      </c>
      <c r="H43" s="491">
        <f t="shared" si="17"/>
        <v>308267.83587519987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1760004.8971698955</v>
      </c>
      <c r="E44" s="522">
        <f>IF(+I14&lt;F43,I14,D44)</f>
        <v>114169.97619047618</v>
      </c>
      <c r="F44" s="523">
        <f t="shared" si="15"/>
        <v>1645834.9209794193</v>
      </c>
      <c r="G44" s="524">
        <f t="shared" si="16"/>
        <v>296072.4303542485</v>
      </c>
      <c r="H44" s="491">
        <f t="shared" si="17"/>
        <v>296072.4303542485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1645834.9209794193</v>
      </c>
      <c r="E45" s="522">
        <f>IF(+I14&lt;F44,I14,D45)</f>
        <v>114169.97619047618</v>
      </c>
      <c r="F45" s="523">
        <f t="shared" si="15"/>
        <v>1531664.944788943</v>
      </c>
      <c r="G45" s="524">
        <f t="shared" si="16"/>
        <v>283877.02483329712</v>
      </c>
      <c r="H45" s="491">
        <f t="shared" si="17"/>
        <v>283877.02483329712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1531664.944788943</v>
      </c>
      <c r="E46" s="522">
        <f>IF(+I14&lt;F45,I14,D46)</f>
        <v>114169.97619047618</v>
      </c>
      <c r="F46" s="523">
        <f t="shared" si="15"/>
        <v>1417494.9685984668</v>
      </c>
      <c r="G46" s="524">
        <f t="shared" si="16"/>
        <v>271681.61931234575</v>
      </c>
      <c r="H46" s="491">
        <f t="shared" si="17"/>
        <v>271681.61931234575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1417494.9685984668</v>
      </c>
      <c r="E47" s="522">
        <f>IF(+I14&lt;F46,I14,D47)</f>
        <v>114169.97619047618</v>
      </c>
      <c r="F47" s="523">
        <f t="shared" si="15"/>
        <v>1303324.9924079906</v>
      </c>
      <c r="G47" s="524">
        <f t="shared" si="16"/>
        <v>259486.21379139437</v>
      </c>
      <c r="H47" s="491">
        <f t="shared" si="17"/>
        <v>259486.21379139437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1303324.9924079906</v>
      </c>
      <c r="E48" s="522">
        <f>IF(+I14&lt;F47,I14,D48)</f>
        <v>114169.97619047618</v>
      </c>
      <c r="F48" s="523">
        <f t="shared" si="15"/>
        <v>1189155.0162175144</v>
      </c>
      <c r="G48" s="524">
        <f t="shared" si="16"/>
        <v>247290.80827044303</v>
      </c>
      <c r="H48" s="491">
        <f t="shared" si="17"/>
        <v>247290.80827044303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1189155.0162175144</v>
      </c>
      <c r="E49" s="522">
        <f>IF(+I14&lt;F48,I14,D49)</f>
        <v>114169.97619047618</v>
      </c>
      <c r="F49" s="523">
        <f t="shared" ref="F49:F72" si="18">+D49-E49</f>
        <v>1074985.0400270382</v>
      </c>
      <c r="G49" s="524">
        <f t="shared" si="16"/>
        <v>235095.40274949165</v>
      </c>
      <c r="H49" s="491">
        <f t="shared" si="17"/>
        <v>235095.40274949165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1074985.0400270382</v>
      </c>
      <c r="E50" s="522">
        <f>IF(+I14&lt;F49,I14,D50)</f>
        <v>114169.97619047618</v>
      </c>
      <c r="F50" s="523">
        <f t="shared" si="18"/>
        <v>960815.06383656198</v>
      </c>
      <c r="G50" s="524">
        <f t="shared" si="16"/>
        <v>222899.99722854028</v>
      </c>
      <c r="H50" s="491">
        <f t="shared" si="17"/>
        <v>222899.99722854028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960815.06383656198</v>
      </c>
      <c r="E51" s="522">
        <f>IF(+I14&lt;F50,I14,D51)</f>
        <v>114169.97619047618</v>
      </c>
      <c r="F51" s="523">
        <f t="shared" si="18"/>
        <v>846645.08764608577</v>
      </c>
      <c r="G51" s="524">
        <f t="shared" si="16"/>
        <v>210704.59170758893</v>
      </c>
      <c r="H51" s="491">
        <f t="shared" si="17"/>
        <v>210704.59170758893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846645.08764608577</v>
      </c>
      <c r="E52" s="522">
        <f>IF(+I14&lt;F51,I14,D52)</f>
        <v>114169.97619047618</v>
      </c>
      <c r="F52" s="523">
        <f t="shared" si="18"/>
        <v>732475.11145560956</v>
      </c>
      <c r="G52" s="524">
        <f t="shared" si="16"/>
        <v>198509.18618663755</v>
      </c>
      <c r="H52" s="491">
        <f t="shared" si="17"/>
        <v>198509.18618663755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732475.11145560956</v>
      </c>
      <c r="E53" s="522">
        <f>IF(+I14&lt;F52,I14,D53)</f>
        <v>114169.97619047618</v>
      </c>
      <c r="F53" s="523">
        <f t="shared" si="18"/>
        <v>618305.13526513334</v>
      </c>
      <c r="G53" s="524">
        <f t="shared" si="16"/>
        <v>186313.78066568618</v>
      </c>
      <c r="H53" s="491">
        <f t="shared" si="17"/>
        <v>186313.78066568618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618305.13526513334</v>
      </c>
      <c r="E54" s="522">
        <f>IF(+I14&lt;F53,I14,D54)</f>
        <v>114169.97619047618</v>
      </c>
      <c r="F54" s="523">
        <f t="shared" si="18"/>
        <v>504135.15907465713</v>
      </c>
      <c r="G54" s="524">
        <f t="shared" si="16"/>
        <v>174118.37514473483</v>
      </c>
      <c r="H54" s="491">
        <f t="shared" si="17"/>
        <v>174118.37514473483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504135.15907465713</v>
      </c>
      <c r="E55" s="522">
        <f>IF(+I14&lt;F54,I14,D55)</f>
        <v>114169.97619047618</v>
      </c>
      <c r="F55" s="523">
        <f t="shared" si="18"/>
        <v>389965.18288418092</v>
      </c>
      <c r="G55" s="524">
        <f t="shared" si="16"/>
        <v>161922.96962378346</v>
      </c>
      <c r="H55" s="491">
        <f t="shared" si="17"/>
        <v>161922.96962378346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389965.18288418092</v>
      </c>
      <c r="E56" s="522">
        <f>IF(+I14&lt;F55,I14,D56)</f>
        <v>114169.97619047618</v>
      </c>
      <c r="F56" s="523">
        <f t="shared" si="18"/>
        <v>275795.20669370471</v>
      </c>
      <c r="G56" s="524">
        <f t="shared" ref="G56:G72" si="23">+I$12*((D56+F56)/2)+E56</f>
        <v>149727.56410283208</v>
      </c>
      <c r="H56" s="491">
        <f t="shared" ref="H56:H72" si="24">+I$13*((D56+F56)/2)+E56</f>
        <v>149727.56410283208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275795.20669370471</v>
      </c>
      <c r="E57" s="522">
        <f>IF(+I14&lt;F56,I14,D57)</f>
        <v>114169.97619047618</v>
      </c>
      <c r="F57" s="523">
        <f t="shared" si="18"/>
        <v>161625.23050322852</v>
      </c>
      <c r="G57" s="524">
        <f t="shared" si="23"/>
        <v>137532.15858188074</v>
      </c>
      <c r="H57" s="491">
        <f t="shared" si="24"/>
        <v>137532.15858188074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161625.23050322852</v>
      </c>
      <c r="E58" s="522">
        <f>IF(+I14&lt;F57,I14,D58)</f>
        <v>114169.97619047618</v>
      </c>
      <c r="F58" s="523">
        <f t="shared" si="18"/>
        <v>47455.254312752339</v>
      </c>
      <c r="G58" s="524">
        <f t="shared" si="23"/>
        <v>125336.75306092936</v>
      </c>
      <c r="H58" s="491">
        <f t="shared" si="24"/>
        <v>125336.75306092936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47455.254312752339</v>
      </c>
      <c r="E59" s="522">
        <f>IF(+I14&lt;F58,I14,D59)</f>
        <v>47455.254312752339</v>
      </c>
      <c r="F59" s="523">
        <f t="shared" si="18"/>
        <v>0</v>
      </c>
      <c r="G59" s="524">
        <f t="shared" si="23"/>
        <v>49989.791367741091</v>
      </c>
      <c r="H59" s="491">
        <f t="shared" si="24"/>
        <v>49989.791367741091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4795138.9999999981</v>
      </c>
      <c r="F73" s="375"/>
      <c r="G73" s="375">
        <f>SUM(G17:G72)</f>
        <v>16916695.832829073</v>
      </c>
      <c r="H73" s="375">
        <f>SUM(H17:H72)</f>
        <v>16916695.832829073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488327.80853353348</v>
      </c>
      <c r="N87" s="546">
        <f>IF(J92&lt;D11,0,VLOOKUP(J92,C17:O72,11))</f>
        <v>488327.80853353348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518998.71323275828</v>
      </c>
      <c r="N88" s="550">
        <f>IF(J92&lt;D11,0,VLOOKUP(J92,C99:P154,7))</f>
        <v>518998.71323275828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30670.904699224804</v>
      </c>
      <c r="N89" s="555">
        <f>+N88-N87</f>
        <v>30670.904699224804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116954.60975609756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25">+I99-H99</f>
        <v>0</v>
      </c>
      <c r="K99" s="514"/>
      <c r="L99" s="512">
        <f t="shared" ref="L99:L104" si="26">H99</f>
        <v>449455.76564845629</v>
      </c>
      <c r="M99" s="597">
        <f t="shared" ref="M99:M130" si="27">IF(L99&lt;&gt;0,+H99-L99,0)</f>
        <v>0</v>
      </c>
      <c r="N99" s="512">
        <f t="shared" ref="N99:N104" si="28">I99</f>
        <v>449455.76564845629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25"/>
        <v>0</v>
      </c>
      <c r="K100" s="514"/>
      <c r="L100" s="518">
        <f t="shared" si="26"/>
        <v>817884.25936798821</v>
      </c>
      <c r="M100" s="519">
        <f t="shared" si="27"/>
        <v>0</v>
      </c>
      <c r="N100" s="518">
        <f t="shared" si="28"/>
        <v>817884.25936798821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25"/>
        <v>0</v>
      </c>
      <c r="K101" s="514"/>
      <c r="L101" s="518">
        <f t="shared" si="26"/>
        <v>785987.52688164287</v>
      </c>
      <c r="M101" s="519">
        <f t="shared" si="27"/>
        <v>0</v>
      </c>
      <c r="N101" s="518">
        <f t="shared" si="28"/>
        <v>785987.52688164287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26"/>
        <v>716385.37410888227</v>
      </c>
      <c r="M102" s="519">
        <f t="shared" ref="M102:M107" si="32">IF(L102&lt;&gt;0,+H102-L102,0)</f>
        <v>0</v>
      </c>
      <c r="N102" s="518">
        <f t="shared" si="28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26"/>
        <v>703679.09794769238</v>
      </c>
      <c r="M103" s="519">
        <f t="shared" si="32"/>
        <v>0</v>
      </c>
      <c r="N103" s="518">
        <f t="shared" si="28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25"/>
        <v>0</v>
      </c>
      <c r="K104" s="514"/>
      <c r="L104" s="518">
        <f t="shared" si="26"/>
        <v>670616.34920679952</v>
      </c>
      <c r="M104" s="519">
        <f t="shared" si="32"/>
        <v>0</v>
      </c>
      <c r="N104" s="518">
        <f t="shared" si="28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25"/>
        <v>0</v>
      </c>
      <c r="K105" s="514"/>
      <c r="L105" s="518">
        <f>H105</f>
        <v>633286.2163704508</v>
      </c>
      <c r="M105" s="519">
        <f t="shared" si="32"/>
        <v>0</v>
      </c>
      <c r="N105" s="518">
        <f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25"/>
        <v>0</v>
      </c>
      <c r="K106" s="514"/>
      <c r="L106" s="518">
        <f>H106</f>
        <v>599717.14032488305</v>
      </c>
      <c r="M106" s="519">
        <f t="shared" si="32"/>
        <v>0</v>
      </c>
      <c r="N106" s="518">
        <f>I106</f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25"/>
        <v>0</v>
      </c>
      <c r="K107" s="514"/>
      <c r="L107" s="518">
        <f>H107</f>
        <v>524237.01720389316</v>
      </c>
      <c r="M107" s="519">
        <f t="shared" si="32"/>
        <v>0</v>
      </c>
      <c r="N107" s="518">
        <f>I107</f>
        <v>524237.01720389316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3825957.0013235034</v>
      </c>
      <c r="E108" s="516">
        <v>111514.86046511628</v>
      </c>
      <c r="F108" s="515">
        <v>3714442.1408583871</v>
      </c>
      <c r="G108" s="515">
        <v>3770199.571090945</v>
      </c>
      <c r="H108" s="516">
        <v>515079.08312733757</v>
      </c>
      <c r="I108" s="510">
        <v>515079.08312733757</v>
      </c>
      <c r="J108" s="514">
        <f t="shared" si="25"/>
        <v>0</v>
      </c>
      <c r="K108" s="514"/>
      <c r="L108" s="518">
        <f>H108</f>
        <v>515079.08312733757</v>
      </c>
      <c r="M108" s="519">
        <f t="shared" ref="M108" si="33">IF(L108&lt;&gt;0,+H108-L108,0)</f>
        <v>0</v>
      </c>
      <c r="N108" s="518">
        <f>I108</f>
        <v>515079.08312733757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3714442.1408583871</v>
      </c>
      <c r="E109" s="516">
        <v>114169.97619047618</v>
      </c>
      <c r="F109" s="515">
        <v>3600272.1646679109</v>
      </c>
      <c r="G109" s="515">
        <v>3657357.1527631488</v>
      </c>
      <c r="H109" s="516">
        <v>507605.90193719347</v>
      </c>
      <c r="I109" s="510">
        <v>507605.90193719347</v>
      </c>
      <c r="J109" s="514">
        <f t="shared" si="25"/>
        <v>0</v>
      </c>
      <c r="K109" s="514"/>
      <c r="L109" s="518">
        <f>H109</f>
        <v>507605.90193719347</v>
      </c>
      <c r="M109" s="519">
        <f t="shared" ref="M109" si="34">IF(L109&lt;&gt;0,+H109-L109,0)</f>
        <v>0</v>
      </c>
      <c r="N109" s="518">
        <f>I109</f>
        <v>507605.90193719347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3600272.1646679109</v>
      </c>
      <c r="E110" s="522">
        <f>IF(+J96&lt;F109,J96,D110)</f>
        <v>116954.60975609756</v>
      </c>
      <c r="F110" s="523">
        <f t="shared" ref="F110:F131" si="35">+D110-E110</f>
        <v>3483317.5549118132</v>
      </c>
      <c r="G110" s="523">
        <f t="shared" ref="G110:G130" si="36">+(F110+D110)/2</f>
        <v>3541794.8597898623</v>
      </c>
      <c r="H110" s="526">
        <f t="shared" ref="H110:H130" si="37">+J$94*G110+E110</f>
        <v>518998.71323275828</v>
      </c>
      <c r="I110" s="577">
        <f t="shared" ref="I110:I130" si="38">+J$95*G110+E110</f>
        <v>518998.71323275828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3483317.5549118132</v>
      </c>
      <c r="E111" s="522">
        <f>IF(+J96&lt;F110,J96,D111)</f>
        <v>116954.60975609756</v>
      </c>
      <c r="F111" s="523">
        <f t="shared" si="35"/>
        <v>3366362.9451557156</v>
      </c>
      <c r="G111" s="523">
        <f t="shared" si="36"/>
        <v>3424840.2500337642</v>
      </c>
      <c r="H111" s="526">
        <f t="shared" si="37"/>
        <v>505722.70118567912</v>
      </c>
      <c r="I111" s="577">
        <f t="shared" si="38"/>
        <v>505722.70118567912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3366362.9451557156</v>
      </c>
      <c r="E112" s="522">
        <f>IF(+J96&lt;F111,J96,D112)</f>
        <v>116954.60975609756</v>
      </c>
      <c r="F112" s="523">
        <f t="shared" si="35"/>
        <v>3249408.3353996179</v>
      </c>
      <c r="G112" s="523">
        <f t="shared" si="36"/>
        <v>3307885.640277667</v>
      </c>
      <c r="H112" s="526">
        <f t="shared" si="37"/>
        <v>492446.68913860014</v>
      </c>
      <c r="I112" s="577">
        <f t="shared" si="38"/>
        <v>492446.68913860014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3249408.3353996179</v>
      </c>
      <c r="E113" s="522">
        <f>IF(+J96&lt;F112,J96,D113)</f>
        <v>116954.60975609756</v>
      </c>
      <c r="F113" s="523">
        <f t="shared" si="35"/>
        <v>3132453.7256435202</v>
      </c>
      <c r="G113" s="523">
        <f t="shared" si="36"/>
        <v>3190931.0305215688</v>
      </c>
      <c r="H113" s="526">
        <f t="shared" si="37"/>
        <v>479170.67709152098</v>
      </c>
      <c r="I113" s="577">
        <f t="shared" si="38"/>
        <v>479170.67709152098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3132453.7256435202</v>
      </c>
      <c r="E114" s="522">
        <f>IF(+J96&lt;F113,J96,D114)</f>
        <v>116954.60975609756</v>
      </c>
      <c r="F114" s="523">
        <f t="shared" si="35"/>
        <v>3015499.1158874226</v>
      </c>
      <c r="G114" s="523">
        <f t="shared" si="36"/>
        <v>3073976.4207654716</v>
      </c>
      <c r="H114" s="526">
        <f t="shared" si="37"/>
        <v>465894.66504444194</v>
      </c>
      <c r="I114" s="577">
        <f t="shared" si="38"/>
        <v>465894.66504444194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3015499.1158874226</v>
      </c>
      <c r="E115" s="522">
        <f>IF(+J96&lt;F114,J96,D115)</f>
        <v>116954.60975609756</v>
      </c>
      <c r="F115" s="523">
        <f t="shared" si="35"/>
        <v>2898544.5061313249</v>
      </c>
      <c r="G115" s="523">
        <f t="shared" si="36"/>
        <v>2957021.8110093735</v>
      </c>
      <c r="H115" s="526">
        <f t="shared" si="37"/>
        <v>452618.65299736278</v>
      </c>
      <c r="I115" s="577">
        <f t="shared" si="38"/>
        <v>452618.65299736278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2898544.5061313249</v>
      </c>
      <c r="E116" s="522">
        <f>IF(+J96&lt;F115,J96,D116)</f>
        <v>116954.60975609756</v>
      </c>
      <c r="F116" s="523">
        <f t="shared" si="35"/>
        <v>2781589.8963752273</v>
      </c>
      <c r="G116" s="523">
        <f t="shared" si="36"/>
        <v>2840067.2012532763</v>
      </c>
      <c r="H116" s="526">
        <f t="shared" si="37"/>
        <v>439342.64095028373</v>
      </c>
      <c r="I116" s="577">
        <f t="shared" si="38"/>
        <v>439342.64095028373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2781589.8963752273</v>
      </c>
      <c r="E117" s="522">
        <f>IF(+J96&lt;F116,J96,D117)</f>
        <v>116954.60975609756</v>
      </c>
      <c r="F117" s="523">
        <f t="shared" si="35"/>
        <v>2664635.2866191296</v>
      </c>
      <c r="G117" s="523">
        <f t="shared" si="36"/>
        <v>2723112.5914971782</v>
      </c>
      <c r="H117" s="526">
        <f t="shared" si="37"/>
        <v>426066.62890320463</v>
      </c>
      <c r="I117" s="577">
        <f t="shared" si="38"/>
        <v>426066.62890320463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2664635.2866191296</v>
      </c>
      <c r="E118" s="522">
        <f>IF(+J96&lt;F117,J96,D118)</f>
        <v>116954.60975609756</v>
      </c>
      <c r="F118" s="523">
        <f t="shared" si="35"/>
        <v>2547680.6768630319</v>
      </c>
      <c r="G118" s="523">
        <f t="shared" si="36"/>
        <v>2606157.981741081</v>
      </c>
      <c r="H118" s="526">
        <f t="shared" si="37"/>
        <v>412790.61685612559</v>
      </c>
      <c r="I118" s="577">
        <f t="shared" si="38"/>
        <v>412790.61685612559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2547680.6768630319</v>
      </c>
      <c r="E119" s="522">
        <f>IF(+J96&lt;F118,J96,D119)</f>
        <v>116954.60975609756</v>
      </c>
      <c r="F119" s="523">
        <f t="shared" si="35"/>
        <v>2430726.0671069343</v>
      </c>
      <c r="G119" s="523">
        <f t="shared" si="36"/>
        <v>2489203.3719849829</v>
      </c>
      <c r="H119" s="526">
        <f t="shared" si="37"/>
        <v>399514.60480904643</v>
      </c>
      <c r="I119" s="577">
        <f t="shared" si="38"/>
        <v>399514.60480904643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2430726.0671069343</v>
      </c>
      <c r="E120" s="522">
        <f>IF(+J96&lt;F119,J96,D120)</f>
        <v>116954.60975609756</v>
      </c>
      <c r="F120" s="523">
        <f t="shared" si="35"/>
        <v>2313771.4573508366</v>
      </c>
      <c r="G120" s="523">
        <f t="shared" si="36"/>
        <v>2372248.7622288857</v>
      </c>
      <c r="H120" s="526">
        <f t="shared" si="37"/>
        <v>386238.59276196739</v>
      </c>
      <c r="I120" s="577">
        <f t="shared" si="38"/>
        <v>386238.59276196739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2313771.4573508366</v>
      </c>
      <c r="E121" s="522">
        <f>IF(+J96&lt;F120,J96,D121)</f>
        <v>116954.60975609756</v>
      </c>
      <c r="F121" s="523">
        <f t="shared" si="35"/>
        <v>2196816.8475947389</v>
      </c>
      <c r="G121" s="523">
        <f t="shared" si="36"/>
        <v>2255294.1524727875</v>
      </c>
      <c r="H121" s="526">
        <f t="shared" si="37"/>
        <v>372962.58071488829</v>
      </c>
      <c r="I121" s="577">
        <f t="shared" si="38"/>
        <v>372962.58071488829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2196816.8475947389</v>
      </c>
      <c r="E122" s="522">
        <f>IF(+J96&lt;F121,J96,D122)</f>
        <v>116954.60975609756</v>
      </c>
      <c r="F122" s="523">
        <f t="shared" si="35"/>
        <v>2079862.2378386413</v>
      </c>
      <c r="G122" s="523">
        <f t="shared" si="36"/>
        <v>2138339.5427166903</v>
      </c>
      <c r="H122" s="526">
        <f t="shared" si="37"/>
        <v>359686.56866780925</v>
      </c>
      <c r="I122" s="577">
        <f t="shared" si="38"/>
        <v>359686.56866780925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2079862.2378386413</v>
      </c>
      <c r="E123" s="522">
        <f>IF(+J96&lt;F122,J96,D123)</f>
        <v>116954.60975609756</v>
      </c>
      <c r="F123" s="523">
        <f t="shared" si="35"/>
        <v>1962907.6280825436</v>
      </c>
      <c r="G123" s="523">
        <f t="shared" si="36"/>
        <v>2021384.9329605924</v>
      </c>
      <c r="H123" s="526">
        <f t="shared" si="37"/>
        <v>346410.55662073015</v>
      </c>
      <c r="I123" s="577">
        <f t="shared" si="38"/>
        <v>346410.55662073015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1962907.6280825436</v>
      </c>
      <c r="E124" s="522">
        <f>IF(+J96&lt;F123,J96,D124)</f>
        <v>116954.60975609756</v>
      </c>
      <c r="F124" s="523">
        <f t="shared" si="35"/>
        <v>1845953.0183264459</v>
      </c>
      <c r="G124" s="523">
        <f t="shared" si="36"/>
        <v>1904430.3232044948</v>
      </c>
      <c r="H124" s="526">
        <f t="shared" si="37"/>
        <v>333134.54457365104</v>
      </c>
      <c r="I124" s="577">
        <f t="shared" si="38"/>
        <v>333134.54457365104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1845953.0183264459</v>
      </c>
      <c r="E125" s="522">
        <f>IF(+J96&lt;F124,J96,D125)</f>
        <v>116954.60975609756</v>
      </c>
      <c r="F125" s="523">
        <f t="shared" si="35"/>
        <v>1728998.4085703483</v>
      </c>
      <c r="G125" s="523">
        <f t="shared" si="36"/>
        <v>1787475.7134483971</v>
      </c>
      <c r="H125" s="526">
        <f t="shared" si="37"/>
        <v>319858.53252657194</v>
      </c>
      <c r="I125" s="577">
        <f t="shared" si="38"/>
        <v>319858.53252657194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1728998.4085703483</v>
      </c>
      <c r="E126" s="522">
        <f>IF(+J96&lt;F125,J96,D126)</f>
        <v>116954.60975609756</v>
      </c>
      <c r="F126" s="523">
        <f t="shared" si="35"/>
        <v>1612043.7988142506</v>
      </c>
      <c r="G126" s="523">
        <f t="shared" si="36"/>
        <v>1670521.1036922995</v>
      </c>
      <c r="H126" s="526">
        <f t="shared" si="37"/>
        <v>306582.52047949284</v>
      </c>
      <c r="I126" s="577">
        <f t="shared" si="38"/>
        <v>306582.52047949284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1612043.7988142506</v>
      </c>
      <c r="E127" s="522">
        <f>IF(+J96&lt;F126,J96,D127)</f>
        <v>116954.60975609756</v>
      </c>
      <c r="F127" s="523">
        <f t="shared" si="35"/>
        <v>1495089.189058153</v>
      </c>
      <c r="G127" s="523">
        <f t="shared" si="36"/>
        <v>1553566.4939362018</v>
      </c>
      <c r="H127" s="526">
        <f t="shared" si="37"/>
        <v>293306.50843241374</v>
      </c>
      <c r="I127" s="577">
        <f t="shared" si="38"/>
        <v>293306.50843241374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1495089.189058153</v>
      </c>
      <c r="E128" s="522">
        <f>IF(+J96&lt;F127,J96,D128)</f>
        <v>116954.60975609756</v>
      </c>
      <c r="F128" s="523">
        <f t="shared" si="35"/>
        <v>1378134.5793020553</v>
      </c>
      <c r="G128" s="523">
        <f t="shared" si="36"/>
        <v>1436611.8841801041</v>
      </c>
      <c r="H128" s="526">
        <f t="shared" si="37"/>
        <v>280030.4963853347</v>
      </c>
      <c r="I128" s="577">
        <f t="shared" si="38"/>
        <v>280030.4963853347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1378134.5793020553</v>
      </c>
      <c r="E129" s="522">
        <f>IF(+J96&lt;F128,J96,D129)</f>
        <v>116954.60975609756</v>
      </c>
      <c r="F129" s="523">
        <f t="shared" si="35"/>
        <v>1261179.9695459576</v>
      </c>
      <c r="G129" s="523">
        <f t="shared" si="36"/>
        <v>1319657.2744240065</v>
      </c>
      <c r="H129" s="526">
        <f t="shared" si="37"/>
        <v>266754.4843382556</v>
      </c>
      <c r="I129" s="577">
        <f t="shared" si="38"/>
        <v>266754.4843382556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1261179.9695459576</v>
      </c>
      <c r="E130" s="522">
        <f>IF(+J96&lt;F129,J96,D130)</f>
        <v>116954.60975609756</v>
      </c>
      <c r="F130" s="523">
        <f t="shared" si="35"/>
        <v>1144225.35978986</v>
      </c>
      <c r="G130" s="523">
        <f t="shared" si="36"/>
        <v>1202702.6646679088</v>
      </c>
      <c r="H130" s="526">
        <f t="shared" si="37"/>
        <v>253478.4722911765</v>
      </c>
      <c r="I130" s="577">
        <f t="shared" si="38"/>
        <v>253478.4722911765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1144225.35978986</v>
      </c>
      <c r="E131" s="522">
        <f>IF(+J96&lt;F130,J96,D131)</f>
        <v>116954.60975609756</v>
      </c>
      <c r="F131" s="523">
        <f t="shared" si="35"/>
        <v>1027270.7500337624</v>
      </c>
      <c r="G131" s="523">
        <f t="shared" ref="G131:G154" si="39">+(F131+D131)/2</f>
        <v>1085748.0549118111</v>
      </c>
      <c r="H131" s="526">
        <f t="shared" ref="H131:H154" si="40">+J$94*G131+E131</f>
        <v>240202.4602440974</v>
      </c>
      <c r="I131" s="577">
        <f t="shared" ref="I131:I154" si="41">+J$95*G131+E131</f>
        <v>240202.4602440974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1027270.7500337624</v>
      </c>
      <c r="E132" s="522">
        <f>IF(+J96&lt;F131,J96,D132)</f>
        <v>116954.60975609756</v>
      </c>
      <c r="F132" s="523">
        <f t="shared" ref="F132:F154" si="46">+D132-E132</f>
        <v>910316.14027766488</v>
      </c>
      <c r="G132" s="523">
        <f t="shared" si="39"/>
        <v>968793.44515571371</v>
      </c>
      <c r="H132" s="526">
        <f t="shared" si="40"/>
        <v>226926.44819701836</v>
      </c>
      <c r="I132" s="577">
        <f t="shared" si="41"/>
        <v>226926.44819701836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910316.14027766488</v>
      </c>
      <c r="E133" s="522">
        <f>IF(+J96&lt;F132,J96,D133)</f>
        <v>116954.60975609756</v>
      </c>
      <c r="F133" s="523">
        <f t="shared" si="46"/>
        <v>793361.53052156733</v>
      </c>
      <c r="G133" s="523">
        <f t="shared" si="39"/>
        <v>851838.83539961604</v>
      </c>
      <c r="H133" s="526">
        <f t="shared" si="40"/>
        <v>213650.43614993925</v>
      </c>
      <c r="I133" s="577">
        <f t="shared" si="41"/>
        <v>213650.43614993925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793361.53052156733</v>
      </c>
      <c r="E134" s="522">
        <f>IF(+J96&lt;F133,J96,D134)</f>
        <v>116954.60975609756</v>
      </c>
      <c r="F134" s="523">
        <f t="shared" si="46"/>
        <v>676406.92076546978</v>
      </c>
      <c r="G134" s="523">
        <f t="shared" si="39"/>
        <v>734884.22564351861</v>
      </c>
      <c r="H134" s="526">
        <f t="shared" si="40"/>
        <v>200374.42410286021</v>
      </c>
      <c r="I134" s="577">
        <f t="shared" si="41"/>
        <v>200374.42410286021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676406.92076546978</v>
      </c>
      <c r="E135" s="522">
        <f>IF(+J96&lt;F134,J96,D135)</f>
        <v>116954.60975609756</v>
      </c>
      <c r="F135" s="523">
        <f t="shared" si="46"/>
        <v>559452.31100937224</v>
      </c>
      <c r="G135" s="523">
        <f t="shared" si="39"/>
        <v>617929.61588742095</v>
      </c>
      <c r="H135" s="526">
        <f t="shared" si="40"/>
        <v>187098.41205578111</v>
      </c>
      <c r="I135" s="577">
        <f t="shared" si="41"/>
        <v>187098.41205578111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559452.31100937224</v>
      </c>
      <c r="E136" s="522">
        <f>IF(+J96&lt;F135,J96,D136)</f>
        <v>116954.60975609756</v>
      </c>
      <c r="F136" s="523">
        <f t="shared" si="46"/>
        <v>442497.70125327469</v>
      </c>
      <c r="G136" s="523">
        <f t="shared" si="39"/>
        <v>500975.00613132346</v>
      </c>
      <c r="H136" s="526">
        <f t="shared" si="40"/>
        <v>173822.40000870204</v>
      </c>
      <c r="I136" s="577">
        <f t="shared" si="41"/>
        <v>173822.40000870204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442497.70125327469</v>
      </c>
      <c r="E137" s="522">
        <f>IF(+J96&lt;F136,J96,D137)</f>
        <v>116954.60975609756</v>
      </c>
      <c r="F137" s="523">
        <f t="shared" si="46"/>
        <v>325543.09149717714</v>
      </c>
      <c r="G137" s="523">
        <f t="shared" si="39"/>
        <v>384020.39637522592</v>
      </c>
      <c r="H137" s="526">
        <f t="shared" si="40"/>
        <v>160546.38796162297</v>
      </c>
      <c r="I137" s="577">
        <f t="shared" si="41"/>
        <v>160546.38796162297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325543.09149717714</v>
      </c>
      <c r="E138" s="522">
        <f>IF(+J96&lt;F137,J96,D138)</f>
        <v>116954.60975609756</v>
      </c>
      <c r="F138" s="523">
        <f t="shared" si="46"/>
        <v>208588.48174107959</v>
      </c>
      <c r="G138" s="523">
        <f t="shared" si="39"/>
        <v>267065.78661912837</v>
      </c>
      <c r="H138" s="526">
        <f t="shared" si="40"/>
        <v>147270.37591454387</v>
      </c>
      <c r="I138" s="577">
        <f t="shared" si="41"/>
        <v>147270.37591454387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208588.48174107959</v>
      </c>
      <c r="E139" s="522">
        <f>IF(+J96&lt;F138,J96,D139)</f>
        <v>116954.60975609756</v>
      </c>
      <c r="F139" s="523">
        <f t="shared" si="46"/>
        <v>91633.871984982034</v>
      </c>
      <c r="G139" s="523">
        <f t="shared" si="39"/>
        <v>150111.17686303082</v>
      </c>
      <c r="H139" s="526">
        <f t="shared" si="40"/>
        <v>133994.3638674648</v>
      </c>
      <c r="I139" s="577">
        <f t="shared" si="41"/>
        <v>133994.3638674648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91633.871984982034</v>
      </c>
      <c r="E140" s="522">
        <f>IF(+J96&lt;F139,J96,D140)</f>
        <v>91633.871984982034</v>
      </c>
      <c r="F140" s="523">
        <f t="shared" si="46"/>
        <v>0</v>
      </c>
      <c r="G140" s="523">
        <f t="shared" si="39"/>
        <v>45816.935992491017</v>
      </c>
      <c r="H140" s="526">
        <f t="shared" si="40"/>
        <v>96834.746028895883</v>
      </c>
      <c r="I140" s="577">
        <f t="shared" si="41"/>
        <v>96834.746028895883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6"/>
        <v>0</v>
      </c>
      <c r="G141" s="523">
        <f t="shared" si="39"/>
        <v>0</v>
      </c>
      <c r="H141" s="526">
        <f t="shared" si="40"/>
        <v>0</v>
      </c>
      <c r="I141" s="577">
        <f t="shared" si="41"/>
        <v>0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6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6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6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6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6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6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6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6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6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6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6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6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6"/>
        <v>0</v>
      </c>
      <c r="G154" s="528">
        <f t="shared" si="39"/>
        <v>0</v>
      </c>
      <c r="H154" s="530">
        <f t="shared" si="40"/>
        <v>0</v>
      </c>
      <c r="I154" s="579">
        <f t="shared" si="41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4795139.0000000009</v>
      </c>
      <c r="F155" s="375"/>
      <c r="G155" s="375"/>
      <c r="H155" s="375">
        <f>SUM(H99:H154)</f>
        <v>16815664.634657461</v>
      </c>
      <c r="I155" s="375">
        <f>SUM(I99:I154)</f>
        <v>16815664.634657461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24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534482.22432769614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534482.22432769614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125017.59523809524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 t="shared" ref="K23:K28" si="10">G23</f>
        <v>700695.76830220246</v>
      </c>
      <c r="L23" s="519">
        <f t="shared" si="6"/>
        <v>0</v>
      </c>
      <c r="M23" s="518">
        <f t="shared" ref="M23:M28" si="11"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 t="shared" si="10"/>
        <v>662841.14914820471</v>
      </c>
      <c r="L24" s="519">
        <f t="shared" si="6"/>
        <v>0</v>
      </c>
      <c r="M24" s="518">
        <f t="shared" si="11"/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602391.79605878529</v>
      </c>
      <c r="H25" s="510">
        <v>602391.79605878529</v>
      </c>
      <c r="I25" s="511">
        <f t="shared" si="9"/>
        <v>0</v>
      </c>
      <c r="J25" s="511"/>
      <c r="K25" s="518">
        <f t="shared" si="10"/>
        <v>602391.79605878529</v>
      </c>
      <c r="L25" s="519">
        <f t="shared" si="6"/>
        <v>0</v>
      </c>
      <c r="M25" s="518">
        <f t="shared" si="11"/>
        <v>602391.79605878529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122110.20930232559</v>
      </c>
      <c r="F26" s="515">
        <v>4053283.8375540385</v>
      </c>
      <c r="G26" s="516">
        <v>531715.98941811046</v>
      </c>
      <c r="H26" s="510">
        <v>531715.98941811046</v>
      </c>
      <c r="I26" s="511">
        <f t="shared" si="9"/>
        <v>0</v>
      </c>
      <c r="J26" s="511"/>
      <c r="K26" s="518">
        <f t="shared" si="10"/>
        <v>531715.98941811046</v>
      </c>
      <c r="L26" s="519">
        <f t="shared" ref="L26" si="12">IF(K26&lt;&gt;0,+G26-K26,0)</f>
        <v>0</v>
      </c>
      <c r="M26" s="518">
        <f t="shared" si="11"/>
        <v>531715.98941811046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634319.94618078158</v>
      </c>
      <c r="H27" s="510">
        <v>634319.94618078158</v>
      </c>
      <c r="I27" s="511">
        <f t="shared" si="9"/>
        <v>0</v>
      </c>
      <c r="J27" s="511"/>
      <c r="K27" s="518">
        <f t="shared" si="10"/>
        <v>634319.94618078158</v>
      </c>
      <c r="L27" s="519">
        <f t="shared" ref="L27" si="13">IF(K27&lt;&gt;0,+G27-K27,0)</f>
        <v>0</v>
      </c>
      <c r="M27" s="518">
        <f t="shared" si="11"/>
        <v>634319.94618078158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515">
        <v>3925217.0326759894</v>
      </c>
      <c r="E28" s="516">
        <v>125017.59523809524</v>
      </c>
      <c r="F28" s="515">
        <v>3800199.4374378943</v>
      </c>
      <c r="G28" s="516">
        <v>534482.22432769614</v>
      </c>
      <c r="H28" s="510">
        <v>534482.22432769614</v>
      </c>
      <c r="I28" s="511">
        <f t="shared" si="9"/>
        <v>0</v>
      </c>
      <c r="J28" s="511"/>
      <c r="K28" s="518">
        <f t="shared" si="10"/>
        <v>534482.22432769614</v>
      </c>
      <c r="L28" s="519">
        <f t="shared" ref="L28" si="14">IF(K28&lt;&gt;0,+G28-K28,0)</f>
        <v>0</v>
      </c>
      <c r="M28" s="518">
        <f t="shared" si="11"/>
        <v>534482.22432769614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3800199.4374378943</v>
      </c>
      <c r="E29" s="522">
        <f>IF(+I14&lt;F28,I14,D29)</f>
        <v>125017.59523809524</v>
      </c>
      <c r="F29" s="523">
        <f t="shared" ref="F29:F48" si="15">+D29-E29</f>
        <v>3675181.8421997991</v>
      </c>
      <c r="G29" s="524">
        <f t="shared" ref="G29:G55" si="16">+I$12*((D29+F29)/2)+E29</f>
        <v>524270.13592713675</v>
      </c>
      <c r="H29" s="491">
        <f t="shared" ref="H29:H55" si="17">+I$13*((D29+F29)/2)+E29</f>
        <v>524270.13592713675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3675181.8421997991</v>
      </c>
      <c r="E30" s="522">
        <f>IF(+I14&lt;F29,I14,D30)</f>
        <v>125017.59523809524</v>
      </c>
      <c r="F30" s="523">
        <f t="shared" si="15"/>
        <v>3550164.246961704</v>
      </c>
      <c r="G30" s="524">
        <f t="shared" si="16"/>
        <v>510916.00971939287</v>
      </c>
      <c r="H30" s="491">
        <f t="shared" si="17"/>
        <v>510916.00971939287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3550164.246961704</v>
      </c>
      <c r="E31" s="522">
        <f>IF(+I14&lt;F30,I14,D31)</f>
        <v>125017.59523809524</v>
      </c>
      <c r="F31" s="523">
        <f t="shared" si="15"/>
        <v>3425146.6517236088</v>
      </c>
      <c r="G31" s="524">
        <f t="shared" si="16"/>
        <v>497561.8835116491</v>
      </c>
      <c r="H31" s="491">
        <f t="shared" si="17"/>
        <v>497561.8835116491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3425146.6517236088</v>
      </c>
      <c r="E32" s="522">
        <f>IF(+I14&lt;F31,I14,D32)</f>
        <v>125017.59523809524</v>
      </c>
      <c r="F32" s="523">
        <f t="shared" si="15"/>
        <v>3300129.0564855137</v>
      </c>
      <c r="G32" s="524">
        <f t="shared" si="16"/>
        <v>484207.75730390521</v>
      </c>
      <c r="H32" s="491">
        <f t="shared" si="17"/>
        <v>484207.75730390521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3300129.0564855137</v>
      </c>
      <c r="E33" s="522">
        <f>IF(+I14&lt;F32,I14,D33)</f>
        <v>125017.59523809524</v>
      </c>
      <c r="F33" s="523">
        <f t="shared" si="15"/>
        <v>3175111.4612474185</v>
      </c>
      <c r="G33" s="524">
        <f t="shared" si="16"/>
        <v>470853.63109616132</v>
      </c>
      <c r="H33" s="491">
        <f t="shared" si="17"/>
        <v>470853.63109616132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3175111.4612474185</v>
      </c>
      <c r="E34" s="522">
        <f>IF(+I14&lt;F33,I14,D34)</f>
        <v>125017.59523809524</v>
      </c>
      <c r="F34" s="523">
        <f t="shared" si="15"/>
        <v>3050093.8660093234</v>
      </c>
      <c r="G34" s="524">
        <f t="shared" si="16"/>
        <v>457499.50488841755</v>
      </c>
      <c r="H34" s="491">
        <f t="shared" si="17"/>
        <v>457499.50488841755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3050093.8660093234</v>
      </c>
      <c r="E35" s="522">
        <f>IF(+I14&lt;F34,I14,D35)</f>
        <v>125017.59523809524</v>
      </c>
      <c r="F35" s="523">
        <f t="shared" si="15"/>
        <v>2925076.2707712282</v>
      </c>
      <c r="G35" s="524">
        <f t="shared" si="16"/>
        <v>444145.37868067366</v>
      </c>
      <c r="H35" s="491">
        <f t="shared" si="17"/>
        <v>444145.37868067366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2925076.2707712282</v>
      </c>
      <c r="E36" s="522">
        <f>IF(+I14&lt;F35,I14,D36)</f>
        <v>125017.59523809524</v>
      </c>
      <c r="F36" s="523">
        <f t="shared" si="15"/>
        <v>2800058.6755331331</v>
      </c>
      <c r="G36" s="524">
        <f t="shared" si="16"/>
        <v>430791.25247292989</v>
      </c>
      <c r="H36" s="491">
        <f t="shared" si="17"/>
        <v>430791.25247292989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2800058.6755331331</v>
      </c>
      <c r="E37" s="522">
        <f>IF(+I14&lt;F36,I14,D37)</f>
        <v>125017.59523809524</v>
      </c>
      <c r="F37" s="523">
        <f t="shared" si="15"/>
        <v>2675041.0802950379</v>
      </c>
      <c r="G37" s="524">
        <f t="shared" si="16"/>
        <v>417437.126265186</v>
      </c>
      <c r="H37" s="491">
        <f t="shared" si="17"/>
        <v>417437.126265186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2675041.0802950379</v>
      </c>
      <c r="E38" s="522">
        <f>IF(+I14&lt;F37,I14,D38)</f>
        <v>125017.59523809524</v>
      </c>
      <c r="F38" s="523">
        <f t="shared" si="15"/>
        <v>2550023.4850569428</v>
      </c>
      <c r="G38" s="524">
        <f t="shared" si="16"/>
        <v>404083.00005744211</v>
      </c>
      <c r="H38" s="491">
        <f t="shared" si="17"/>
        <v>404083.00005744211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2550023.4850569428</v>
      </c>
      <c r="E39" s="522">
        <f>IF(+I14&lt;F38,I14,D39)</f>
        <v>125017.59523809524</v>
      </c>
      <c r="F39" s="523">
        <f t="shared" si="15"/>
        <v>2425005.8898188476</v>
      </c>
      <c r="G39" s="524">
        <f t="shared" si="16"/>
        <v>390728.87384969834</v>
      </c>
      <c r="H39" s="491">
        <f t="shared" si="17"/>
        <v>390728.87384969834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2425005.8898188476</v>
      </c>
      <c r="E40" s="522">
        <f>IF(+I14&lt;F39,I14,D40)</f>
        <v>125017.59523809524</v>
      </c>
      <c r="F40" s="523">
        <f t="shared" si="15"/>
        <v>2299988.2945807525</v>
      </c>
      <c r="G40" s="524">
        <f t="shared" si="16"/>
        <v>377374.74764195445</v>
      </c>
      <c r="H40" s="491">
        <f t="shared" si="17"/>
        <v>377374.74764195445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2299988.2945807525</v>
      </c>
      <c r="E41" s="522">
        <f>IF(+I14&lt;F40,I14,D41)</f>
        <v>125017.59523809524</v>
      </c>
      <c r="F41" s="523">
        <f t="shared" si="15"/>
        <v>2174970.6993426573</v>
      </c>
      <c r="G41" s="524">
        <f t="shared" si="16"/>
        <v>364020.62143421068</v>
      </c>
      <c r="H41" s="491">
        <f t="shared" si="17"/>
        <v>364020.62143421068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2174970.6993426573</v>
      </c>
      <c r="E42" s="522">
        <f>IF(+I14&lt;F41,I14,D42)</f>
        <v>125017.59523809524</v>
      </c>
      <c r="F42" s="523">
        <f t="shared" si="15"/>
        <v>2049953.1041045622</v>
      </c>
      <c r="G42" s="524">
        <f t="shared" si="16"/>
        <v>350666.4952264668</v>
      </c>
      <c r="H42" s="491">
        <f t="shared" si="17"/>
        <v>350666.4952264668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2049953.1041045622</v>
      </c>
      <c r="E43" s="522">
        <f>IF(+I14&lt;F42,I14,D43)</f>
        <v>125017.59523809524</v>
      </c>
      <c r="F43" s="523">
        <f t="shared" si="15"/>
        <v>1924935.508866467</v>
      </c>
      <c r="G43" s="524">
        <f t="shared" si="16"/>
        <v>337312.36901872297</v>
      </c>
      <c r="H43" s="491">
        <f t="shared" si="17"/>
        <v>337312.36901872297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1924935.508866467</v>
      </c>
      <c r="E44" s="522">
        <f>IF(+I14&lt;F43,I14,D44)</f>
        <v>125017.59523809524</v>
      </c>
      <c r="F44" s="523">
        <f t="shared" si="15"/>
        <v>1799917.9136283719</v>
      </c>
      <c r="G44" s="524">
        <f t="shared" si="16"/>
        <v>323958.24281097914</v>
      </c>
      <c r="H44" s="491">
        <f t="shared" si="17"/>
        <v>323958.24281097914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1799917.9136283719</v>
      </c>
      <c r="E45" s="522">
        <f>IF(+I14&lt;F44,I14,D45)</f>
        <v>125017.59523809524</v>
      </c>
      <c r="F45" s="523">
        <f t="shared" si="15"/>
        <v>1674900.3183902767</v>
      </c>
      <c r="G45" s="524">
        <f t="shared" si="16"/>
        <v>310604.11660323525</v>
      </c>
      <c r="H45" s="491">
        <f t="shared" si="17"/>
        <v>310604.11660323525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1674900.3183902767</v>
      </c>
      <c r="E46" s="522">
        <f>IF(+I14&lt;F45,I14,D46)</f>
        <v>125017.59523809524</v>
      </c>
      <c r="F46" s="523">
        <f t="shared" si="15"/>
        <v>1549882.7231521816</v>
      </c>
      <c r="G46" s="524">
        <f t="shared" si="16"/>
        <v>297249.99039549148</v>
      </c>
      <c r="H46" s="491">
        <f t="shared" si="17"/>
        <v>297249.99039549148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1549882.7231521816</v>
      </c>
      <c r="E47" s="522">
        <f>IF(+I14&lt;F46,I14,D47)</f>
        <v>125017.59523809524</v>
      </c>
      <c r="F47" s="523">
        <f t="shared" si="15"/>
        <v>1424865.1279140864</v>
      </c>
      <c r="G47" s="524">
        <f t="shared" si="16"/>
        <v>283895.86418774759</v>
      </c>
      <c r="H47" s="491">
        <f t="shared" si="17"/>
        <v>283895.86418774759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1424865.1279140864</v>
      </c>
      <c r="E48" s="522">
        <f>IF(+I14&lt;F47,I14,D48)</f>
        <v>125017.59523809524</v>
      </c>
      <c r="F48" s="523">
        <f t="shared" si="15"/>
        <v>1299847.5326759913</v>
      </c>
      <c r="G48" s="524">
        <f t="shared" si="16"/>
        <v>270541.73798000376</v>
      </c>
      <c r="H48" s="491">
        <f t="shared" si="17"/>
        <v>270541.73798000376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1299847.5326759913</v>
      </c>
      <c r="E49" s="522">
        <f>IF(+I14&lt;F48,I14,D49)</f>
        <v>125017.59523809524</v>
      </c>
      <c r="F49" s="523">
        <f t="shared" ref="F49:F72" si="18">+D49-E49</f>
        <v>1174829.9374378962</v>
      </c>
      <c r="G49" s="524">
        <f t="shared" si="16"/>
        <v>257187.61177225993</v>
      </c>
      <c r="H49" s="491">
        <f t="shared" si="17"/>
        <v>257187.61177225993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1174829.9374378962</v>
      </c>
      <c r="E50" s="522">
        <f>IF(+I14&lt;F49,I14,D50)</f>
        <v>125017.59523809524</v>
      </c>
      <c r="F50" s="523">
        <f t="shared" si="18"/>
        <v>1049812.342199801</v>
      </c>
      <c r="G50" s="524">
        <f t="shared" si="16"/>
        <v>243833.4855645161</v>
      </c>
      <c r="H50" s="491">
        <f t="shared" si="17"/>
        <v>243833.4855645161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1049812.342199801</v>
      </c>
      <c r="E51" s="522">
        <f>IF(+I14&lt;F50,I14,D51)</f>
        <v>125017.59523809524</v>
      </c>
      <c r="F51" s="523">
        <f t="shared" si="18"/>
        <v>924794.74696170574</v>
      </c>
      <c r="G51" s="524">
        <f t="shared" si="16"/>
        <v>230479.35935677224</v>
      </c>
      <c r="H51" s="491">
        <f t="shared" si="17"/>
        <v>230479.35935677224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924794.74696170574</v>
      </c>
      <c r="E52" s="522">
        <f>IF(+I14&lt;F51,I14,D52)</f>
        <v>125017.59523809524</v>
      </c>
      <c r="F52" s="523">
        <f t="shared" si="18"/>
        <v>799777.15172361047</v>
      </c>
      <c r="G52" s="524">
        <f t="shared" si="16"/>
        <v>217125.23314902838</v>
      </c>
      <c r="H52" s="491">
        <f t="shared" si="17"/>
        <v>217125.23314902838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799777.15172361047</v>
      </c>
      <c r="E53" s="522">
        <f>IF(+I14&lt;F52,I14,D53)</f>
        <v>125017.59523809524</v>
      </c>
      <c r="F53" s="523">
        <f t="shared" si="18"/>
        <v>674759.5564855152</v>
      </c>
      <c r="G53" s="524">
        <f t="shared" si="16"/>
        <v>203771.10694128455</v>
      </c>
      <c r="H53" s="491">
        <f t="shared" si="17"/>
        <v>203771.10694128455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674759.5564855152</v>
      </c>
      <c r="E54" s="522">
        <f>IF(+I14&lt;F53,I14,D54)</f>
        <v>125017.59523809524</v>
      </c>
      <c r="F54" s="523">
        <f t="shared" si="18"/>
        <v>549741.96124741994</v>
      </c>
      <c r="G54" s="524">
        <f t="shared" si="16"/>
        <v>190416.98073354067</v>
      </c>
      <c r="H54" s="491">
        <f t="shared" si="17"/>
        <v>190416.98073354067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549741.96124741994</v>
      </c>
      <c r="E55" s="522">
        <f>IF(+I14&lt;F54,I14,D55)</f>
        <v>125017.59523809524</v>
      </c>
      <c r="F55" s="523">
        <f t="shared" si="18"/>
        <v>424724.36600932467</v>
      </c>
      <c r="G55" s="524">
        <f t="shared" si="16"/>
        <v>177062.85452579684</v>
      </c>
      <c r="H55" s="491">
        <f t="shared" si="17"/>
        <v>177062.85452579684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424724.36600932467</v>
      </c>
      <c r="E56" s="522">
        <f>IF(+I14&lt;F55,I14,D56)</f>
        <v>125017.59523809524</v>
      </c>
      <c r="F56" s="523">
        <f t="shared" si="18"/>
        <v>299706.77077122941</v>
      </c>
      <c r="G56" s="524">
        <f t="shared" ref="G56:G72" si="23">+I$12*((D56+F56)/2)+E56</f>
        <v>163708.72831805298</v>
      </c>
      <c r="H56" s="491">
        <f t="shared" ref="H56:H72" si="24">+I$13*((D56+F56)/2)+E56</f>
        <v>163708.72831805298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299706.77077122941</v>
      </c>
      <c r="E57" s="522">
        <f>IF(+I14&lt;F56,I14,D57)</f>
        <v>125017.59523809524</v>
      </c>
      <c r="F57" s="523">
        <f t="shared" si="18"/>
        <v>174689.17553313417</v>
      </c>
      <c r="G57" s="524">
        <f t="shared" si="23"/>
        <v>150354.60211030912</v>
      </c>
      <c r="H57" s="491">
        <f t="shared" si="24"/>
        <v>150354.60211030912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174689.17553313417</v>
      </c>
      <c r="E58" s="522">
        <f>IF(+I14&lt;F57,I14,D58)</f>
        <v>125017.59523809524</v>
      </c>
      <c r="F58" s="523">
        <f t="shared" si="18"/>
        <v>49671.580295038933</v>
      </c>
      <c r="G58" s="524">
        <f t="shared" si="23"/>
        <v>137000.47590256526</v>
      </c>
      <c r="H58" s="491">
        <f t="shared" si="24"/>
        <v>137000.47590256526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49671.580295038933</v>
      </c>
      <c r="E59" s="522">
        <f>IF(+I14&lt;F58,I14,D59)</f>
        <v>49671.580295038933</v>
      </c>
      <c r="F59" s="523">
        <f t="shared" si="18"/>
        <v>0</v>
      </c>
      <c r="G59" s="524">
        <f t="shared" si="23"/>
        <v>52324.489075337988</v>
      </c>
      <c r="H59" s="491">
        <f t="shared" si="24"/>
        <v>52324.489075337988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5250739</v>
      </c>
      <c r="F73" s="375"/>
      <c r="G73" s="375">
        <f>SUM(G17:G72)</f>
        <v>18538017.419210486</v>
      </c>
      <c r="H73" s="375">
        <f>SUM(H17:H72)</f>
        <v>18538017.419210486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534482.22432769614</v>
      </c>
      <c r="N87" s="546">
        <f>IF(J92&lt;D11,0,VLOOKUP(J92,C17:O72,11))</f>
        <v>534482.22432769614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568310.27933101822</v>
      </c>
      <c r="N88" s="550">
        <f>IF(J92&lt;D11,0,VLOOKUP(J92,C99:P154,7))</f>
        <v>568310.27933101822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33828.055003322079</v>
      </c>
      <c r="N89" s="555">
        <f>+N88-N87</f>
        <v>33828.055003322079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128066.80487804877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25">+I99-H99</f>
        <v>0</v>
      </c>
      <c r="K99" s="514"/>
      <c r="L99" s="512">
        <f t="shared" ref="L99:L104" si="26">H99</f>
        <v>492159.85552560829</v>
      </c>
      <c r="M99" s="597">
        <f t="shared" ref="M99:M130" si="27">IF(L99&lt;&gt;0,+H99-L99,0)</f>
        <v>0</v>
      </c>
      <c r="N99" s="512">
        <f t="shared" ref="N99:N104" si="28">I99</f>
        <v>492159.85552560829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25"/>
        <v>0</v>
      </c>
      <c r="K100" s="514"/>
      <c r="L100" s="518">
        <f t="shared" si="26"/>
        <v>895593.80408985249</v>
      </c>
      <c r="M100" s="519">
        <f t="shared" si="27"/>
        <v>0</v>
      </c>
      <c r="N100" s="518">
        <f t="shared" si="28"/>
        <v>895593.80408985249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25"/>
        <v>0</v>
      </c>
      <c r="K101" s="514"/>
      <c r="L101" s="518">
        <f t="shared" si="26"/>
        <v>860666.47096382198</v>
      </c>
      <c r="M101" s="519">
        <f t="shared" si="27"/>
        <v>0</v>
      </c>
      <c r="N101" s="518">
        <f t="shared" si="28"/>
        <v>860666.47096382198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26"/>
        <v>784451.21671407181</v>
      </c>
      <c r="M102" s="519">
        <f t="shared" ref="M102:M107" si="32">IF(L102&lt;&gt;0,+H102-L102,0)</f>
        <v>0</v>
      </c>
      <c r="N102" s="518">
        <f t="shared" si="28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26"/>
        <v>770537.68057167216</v>
      </c>
      <c r="M103" s="519">
        <f t="shared" si="32"/>
        <v>0</v>
      </c>
      <c r="N103" s="518">
        <f t="shared" si="28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25"/>
        <v>0</v>
      </c>
      <c r="K104" s="514"/>
      <c r="L104" s="518">
        <f t="shared" si="26"/>
        <v>734333.54462045</v>
      </c>
      <c r="M104" s="519">
        <f t="shared" si="32"/>
        <v>0</v>
      </c>
      <c r="N104" s="518">
        <f t="shared" si="28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25"/>
        <v>0</v>
      </c>
      <c r="K105" s="514"/>
      <c r="L105" s="518">
        <f>H105</f>
        <v>693456.56809088623</v>
      </c>
      <c r="M105" s="519">
        <f t="shared" si="32"/>
        <v>0</v>
      </c>
      <c r="N105" s="518">
        <f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25"/>
        <v>0</v>
      </c>
      <c r="K106" s="514"/>
      <c r="L106" s="518">
        <f>H106</f>
        <v>656697.99721600045</v>
      </c>
      <c r="M106" s="519">
        <f t="shared" si="32"/>
        <v>0</v>
      </c>
      <c r="N106" s="518">
        <f>I106</f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25"/>
        <v>0</v>
      </c>
      <c r="K107" s="514"/>
      <c r="L107" s="518">
        <f>H107</f>
        <v>574046.28968548193</v>
      </c>
      <c r="M107" s="519">
        <f t="shared" si="32"/>
        <v>0</v>
      </c>
      <c r="N107" s="518">
        <f>I107</f>
        <v>574046.28968548193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4189472.2215919839</v>
      </c>
      <c r="E108" s="516">
        <v>122110.20930232559</v>
      </c>
      <c r="F108" s="515">
        <v>4067362.0122896582</v>
      </c>
      <c r="G108" s="515">
        <v>4128417.1169408211</v>
      </c>
      <c r="H108" s="516">
        <v>564018.23385327356</v>
      </c>
      <c r="I108" s="510">
        <v>564018.23385327356</v>
      </c>
      <c r="J108" s="514">
        <f t="shared" si="25"/>
        <v>0</v>
      </c>
      <c r="K108" s="514"/>
      <c r="L108" s="518">
        <f>H108</f>
        <v>564018.23385327356</v>
      </c>
      <c r="M108" s="519">
        <f t="shared" ref="M108" si="33">IF(L108&lt;&gt;0,+H108-L108,0)</f>
        <v>0</v>
      </c>
      <c r="N108" s="518">
        <f>I108</f>
        <v>564018.23385327356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4067362.0122896582</v>
      </c>
      <c r="E109" s="516">
        <v>125017.59523809524</v>
      </c>
      <c r="F109" s="515">
        <v>3942344.417051563</v>
      </c>
      <c r="G109" s="515">
        <v>4004853.2146706106</v>
      </c>
      <c r="H109" s="516">
        <v>555835.00414311176</v>
      </c>
      <c r="I109" s="510">
        <v>555835.00414311176</v>
      </c>
      <c r="J109" s="514">
        <f t="shared" si="25"/>
        <v>0</v>
      </c>
      <c r="K109" s="514"/>
      <c r="L109" s="518">
        <f>H109</f>
        <v>555835.00414311176</v>
      </c>
      <c r="M109" s="519">
        <f t="shared" ref="M109" si="34">IF(L109&lt;&gt;0,+H109-L109,0)</f>
        <v>0</v>
      </c>
      <c r="N109" s="518">
        <f>I109</f>
        <v>555835.00414311176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3942344.417051563</v>
      </c>
      <c r="E110" s="522">
        <f>IF(+J96&lt;F109,J96,D110)</f>
        <v>128066.80487804877</v>
      </c>
      <c r="F110" s="523">
        <f t="shared" ref="F110:F131" si="35">+D110-E110</f>
        <v>3814277.6121735144</v>
      </c>
      <c r="G110" s="523">
        <f t="shared" ref="G110:G130" si="36">+(F110+D110)/2</f>
        <v>3878311.0146125387</v>
      </c>
      <c r="H110" s="526">
        <f t="shared" ref="H110:H130" si="37">+J$94*G110+E110</f>
        <v>568310.27933101822</v>
      </c>
      <c r="I110" s="577">
        <f t="shared" ref="I110:I130" si="38">+J$95*G110+E110</f>
        <v>568310.27933101822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3814277.6121735144</v>
      </c>
      <c r="E111" s="522">
        <f>IF(+J96&lt;F110,J96,D111)</f>
        <v>128066.80487804877</v>
      </c>
      <c r="F111" s="523">
        <f t="shared" si="35"/>
        <v>3686210.8072954658</v>
      </c>
      <c r="G111" s="523">
        <f t="shared" si="36"/>
        <v>3750244.2097344901</v>
      </c>
      <c r="H111" s="526">
        <f t="shared" si="37"/>
        <v>553772.87505137827</v>
      </c>
      <c r="I111" s="577">
        <f t="shared" si="38"/>
        <v>553772.87505137827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3686210.8072954658</v>
      </c>
      <c r="E112" s="522">
        <f>IF(+J96&lt;F111,J96,D112)</f>
        <v>128066.80487804877</v>
      </c>
      <c r="F112" s="523">
        <f t="shared" si="35"/>
        <v>3558144.0024174172</v>
      </c>
      <c r="G112" s="523">
        <f t="shared" si="36"/>
        <v>3622177.4048564415</v>
      </c>
      <c r="H112" s="526">
        <f t="shared" si="37"/>
        <v>539235.47077173856</v>
      </c>
      <c r="I112" s="577">
        <f t="shared" si="38"/>
        <v>539235.47077173856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3558144.0024174172</v>
      </c>
      <c r="E113" s="522">
        <f>IF(+J96&lt;F112,J96,D113)</f>
        <v>128066.80487804877</v>
      </c>
      <c r="F113" s="523">
        <f t="shared" si="35"/>
        <v>3430077.1975393686</v>
      </c>
      <c r="G113" s="523">
        <f t="shared" si="36"/>
        <v>3494110.5999783929</v>
      </c>
      <c r="H113" s="526">
        <f t="shared" si="37"/>
        <v>524698.06649209862</v>
      </c>
      <c r="I113" s="577">
        <f t="shared" si="38"/>
        <v>524698.06649209862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3430077.1975393686</v>
      </c>
      <c r="E114" s="522">
        <f>IF(+J96&lt;F113,J96,D114)</f>
        <v>128066.80487804877</v>
      </c>
      <c r="F114" s="523">
        <f t="shared" si="35"/>
        <v>3302010.39266132</v>
      </c>
      <c r="G114" s="523">
        <f t="shared" si="36"/>
        <v>3366043.7951003443</v>
      </c>
      <c r="H114" s="526">
        <f t="shared" si="37"/>
        <v>510160.66221245885</v>
      </c>
      <c r="I114" s="577">
        <f t="shared" si="38"/>
        <v>510160.66221245885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 t="str">
        <f t="shared" si="31"/>
        <v/>
      </c>
      <c r="C115" s="507">
        <f>IF(D93="","-",+C114+1)</f>
        <v>2026</v>
      </c>
      <c r="D115" s="374">
        <f>IF(F114+SUM(E$99:E114)=D$92,F114,D$92-SUM(E$99:E114))</f>
        <v>3302010.39266132</v>
      </c>
      <c r="E115" s="522">
        <f>IF(+J96&lt;F114,J96,D115)</f>
        <v>128066.80487804877</v>
      </c>
      <c r="F115" s="523">
        <f t="shared" si="35"/>
        <v>3173943.5877832714</v>
      </c>
      <c r="G115" s="523">
        <f t="shared" si="36"/>
        <v>3237976.9902222957</v>
      </c>
      <c r="H115" s="526">
        <f t="shared" si="37"/>
        <v>495623.25793281902</v>
      </c>
      <c r="I115" s="577">
        <f t="shared" si="38"/>
        <v>495623.25793281902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3173943.5877832714</v>
      </c>
      <c r="E116" s="522">
        <f>IF(+J96&lt;F115,J96,D116)</f>
        <v>128066.80487804877</v>
      </c>
      <c r="F116" s="523">
        <f t="shared" si="35"/>
        <v>3045876.7829052228</v>
      </c>
      <c r="G116" s="523">
        <f t="shared" si="36"/>
        <v>3109910.1853442471</v>
      </c>
      <c r="H116" s="526">
        <f t="shared" si="37"/>
        <v>481085.85365317919</v>
      </c>
      <c r="I116" s="577">
        <f t="shared" si="38"/>
        <v>481085.85365317919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3045876.7829052228</v>
      </c>
      <c r="E117" s="522">
        <f>IF(+J96&lt;F116,J96,D117)</f>
        <v>128066.80487804877</v>
      </c>
      <c r="F117" s="523">
        <f t="shared" si="35"/>
        <v>2917809.9780271742</v>
      </c>
      <c r="G117" s="523">
        <f t="shared" si="36"/>
        <v>2981843.3804661985</v>
      </c>
      <c r="H117" s="526">
        <f t="shared" si="37"/>
        <v>466548.44937353936</v>
      </c>
      <c r="I117" s="577">
        <f t="shared" si="38"/>
        <v>466548.44937353936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2917809.9780271742</v>
      </c>
      <c r="E118" s="522">
        <f>IF(+J96&lt;F117,J96,D118)</f>
        <v>128066.80487804877</v>
      </c>
      <c r="F118" s="523">
        <f t="shared" si="35"/>
        <v>2789743.1731491257</v>
      </c>
      <c r="G118" s="523">
        <f t="shared" si="36"/>
        <v>2853776.5755881499</v>
      </c>
      <c r="H118" s="526">
        <f t="shared" si="37"/>
        <v>452011.04509389953</v>
      </c>
      <c r="I118" s="577">
        <f t="shared" si="38"/>
        <v>452011.04509389953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2789743.1731491257</v>
      </c>
      <c r="E119" s="522">
        <f>IF(+J96&lt;F118,J96,D119)</f>
        <v>128066.80487804877</v>
      </c>
      <c r="F119" s="523">
        <f t="shared" si="35"/>
        <v>2661676.3682710771</v>
      </c>
      <c r="G119" s="523">
        <f t="shared" si="36"/>
        <v>2725709.7707101014</v>
      </c>
      <c r="H119" s="526">
        <f t="shared" si="37"/>
        <v>437473.64081425971</v>
      </c>
      <c r="I119" s="577">
        <f t="shared" si="38"/>
        <v>437473.64081425971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2661676.3682710771</v>
      </c>
      <c r="E120" s="522">
        <f>IF(+J96&lt;F119,J96,D120)</f>
        <v>128066.80487804877</v>
      </c>
      <c r="F120" s="523">
        <f t="shared" si="35"/>
        <v>2533609.5633930285</v>
      </c>
      <c r="G120" s="523">
        <f t="shared" si="36"/>
        <v>2597642.9658320528</v>
      </c>
      <c r="H120" s="526">
        <f t="shared" si="37"/>
        <v>422936.23653461988</v>
      </c>
      <c r="I120" s="577">
        <f t="shared" si="38"/>
        <v>422936.23653461988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2533609.5633930285</v>
      </c>
      <c r="E121" s="522">
        <f>IF(+J96&lt;F120,J96,D121)</f>
        <v>128066.80487804877</v>
      </c>
      <c r="F121" s="523">
        <f t="shared" si="35"/>
        <v>2405542.7585149799</v>
      </c>
      <c r="G121" s="523">
        <f t="shared" si="36"/>
        <v>2469576.1609540042</v>
      </c>
      <c r="H121" s="526">
        <f t="shared" si="37"/>
        <v>408398.83225498005</v>
      </c>
      <c r="I121" s="577">
        <f t="shared" si="38"/>
        <v>408398.83225498005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2405542.7585149799</v>
      </c>
      <c r="E122" s="522">
        <f>IF(+J96&lt;F121,J96,D122)</f>
        <v>128066.80487804877</v>
      </c>
      <c r="F122" s="523">
        <f t="shared" si="35"/>
        <v>2277475.9536369313</v>
      </c>
      <c r="G122" s="523">
        <f t="shared" si="36"/>
        <v>2341509.3560759556</v>
      </c>
      <c r="H122" s="526">
        <f t="shared" si="37"/>
        <v>393861.42797534022</v>
      </c>
      <c r="I122" s="577">
        <f t="shared" si="38"/>
        <v>393861.42797534022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2277475.9536369313</v>
      </c>
      <c r="E123" s="522">
        <f>IF(+J96&lt;F122,J96,D123)</f>
        <v>128066.80487804877</v>
      </c>
      <c r="F123" s="523">
        <f t="shared" si="35"/>
        <v>2149409.1487588827</v>
      </c>
      <c r="G123" s="523">
        <f t="shared" si="36"/>
        <v>2213442.551197907</v>
      </c>
      <c r="H123" s="526">
        <f t="shared" si="37"/>
        <v>379324.02369570045</v>
      </c>
      <c r="I123" s="577">
        <f t="shared" si="38"/>
        <v>379324.02369570045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2149409.1487588827</v>
      </c>
      <c r="E124" s="522">
        <f>IF(+J96&lt;F123,J96,D124)</f>
        <v>128066.80487804877</v>
      </c>
      <c r="F124" s="523">
        <f t="shared" si="35"/>
        <v>2021342.3438808338</v>
      </c>
      <c r="G124" s="523">
        <f t="shared" si="36"/>
        <v>2085375.7463198584</v>
      </c>
      <c r="H124" s="526">
        <f t="shared" si="37"/>
        <v>364786.61941606062</v>
      </c>
      <c r="I124" s="577">
        <f t="shared" si="38"/>
        <v>364786.61941606062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2021342.3438808338</v>
      </c>
      <c r="E125" s="522">
        <f>IF(+J96&lt;F124,J96,D125)</f>
        <v>128066.80487804877</v>
      </c>
      <c r="F125" s="523">
        <f t="shared" si="35"/>
        <v>1893275.539002785</v>
      </c>
      <c r="G125" s="523">
        <f t="shared" si="36"/>
        <v>1957308.9414418093</v>
      </c>
      <c r="H125" s="526">
        <f t="shared" si="37"/>
        <v>350249.21513642068</v>
      </c>
      <c r="I125" s="577">
        <f t="shared" si="38"/>
        <v>350249.21513642068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1893275.539002785</v>
      </c>
      <c r="E126" s="522">
        <f>IF(+J96&lt;F125,J96,D126)</f>
        <v>128066.80487804877</v>
      </c>
      <c r="F126" s="523">
        <f t="shared" si="35"/>
        <v>1765208.7341247362</v>
      </c>
      <c r="G126" s="523">
        <f t="shared" si="36"/>
        <v>1829242.1365637607</v>
      </c>
      <c r="H126" s="526">
        <f t="shared" si="37"/>
        <v>335711.81085678085</v>
      </c>
      <c r="I126" s="577">
        <f t="shared" si="38"/>
        <v>335711.81085678085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1765208.7341247362</v>
      </c>
      <c r="E127" s="522">
        <f>IF(+J96&lt;F126,J96,D127)</f>
        <v>128066.80487804877</v>
      </c>
      <c r="F127" s="523">
        <f t="shared" si="35"/>
        <v>1637141.9292466873</v>
      </c>
      <c r="G127" s="523">
        <f t="shared" si="36"/>
        <v>1701175.3316857116</v>
      </c>
      <c r="H127" s="526">
        <f t="shared" si="37"/>
        <v>321174.40657714102</v>
      </c>
      <c r="I127" s="577">
        <f t="shared" si="38"/>
        <v>321174.40657714102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1637141.9292466873</v>
      </c>
      <c r="E128" s="522">
        <f>IF(+J96&lt;F127,J96,D128)</f>
        <v>128066.80487804877</v>
      </c>
      <c r="F128" s="523">
        <f t="shared" si="35"/>
        <v>1509075.1243686385</v>
      </c>
      <c r="G128" s="523">
        <f t="shared" si="36"/>
        <v>1573108.526807663</v>
      </c>
      <c r="H128" s="526">
        <f t="shared" si="37"/>
        <v>306637.0022975012</v>
      </c>
      <c r="I128" s="577">
        <f t="shared" si="38"/>
        <v>306637.0022975012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1509075.1243686385</v>
      </c>
      <c r="E129" s="522">
        <f>IF(+J96&lt;F128,J96,D129)</f>
        <v>128066.80487804877</v>
      </c>
      <c r="F129" s="523">
        <f t="shared" si="35"/>
        <v>1381008.3194905897</v>
      </c>
      <c r="G129" s="523">
        <f t="shared" si="36"/>
        <v>1445041.721929614</v>
      </c>
      <c r="H129" s="526">
        <f t="shared" si="37"/>
        <v>292099.59801786125</v>
      </c>
      <c r="I129" s="577">
        <f t="shared" si="38"/>
        <v>292099.59801786125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1381008.3194905897</v>
      </c>
      <c r="E130" s="522">
        <f>IF(+J96&lt;F129,J96,D130)</f>
        <v>128066.80487804877</v>
      </c>
      <c r="F130" s="523">
        <f t="shared" si="35"/>
        <v>1252941.5146125408</v>
      </c>
      <c r="G130" s="523">
        <f t="shared" si="36"/>
        <v>1316974.9170515654</v>
      </c>
      <c r="H130" s="526">
        <f t="shared" si="37"/>
        <v>277562.19373822142</v>
      </c>
      <c r="I130" s="577">
        <f t="shared" si="38"/>
        <v>277562.19373822142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1252941.5146125408</v>
      </c>
      <c r="E131" s="522">
        <f>IF(+J96&lt;F130,J96,D131)</f>
        <v>128066.80487804877</v>
      </c>
      <c r="F131" s="523">
        <f t="shared" si="35"/>
        <v>1124874.709734492</v>
      </c>
      <c r="G131" s="523">
        <f t="shared" ref="G131:G154" si="39">+(F131+D131)/2</f>
        <v>1188908.1121735163</v>
      </c>
      <c r="H131" s="526">
        <f t="shared" ref="H131:H154" si="40">+J$94*G131+E131</f>
        <v>263024.7894585816</v>
      </c>
      <c r="I131" s="577">
        <f t="shared" ref="I131:I154" si="41">+J$95*G131+E131</f>
        <v>263024.7894585816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1124874.709734492</v>
      </c>
      <c r="E132" s="522">
        <f>IF(+J96&lt;F131,J96,D132)</f>
        <v>128066.80487804877</v>
      </c>
      <c r="F132" s="523">
        <f t="shared" ref="F132:F154" si="46">+D132-E132</f>
        <v>996807.90485644317</v>
      </c>
      <c r="G132" s="523">
        <f t="shared" si="39"/>
        <v>1060841.3072954677</v>
      </c>
      <c r="H132" s="526">
        <f t="shared" si="40"/>
        <v>248487.38517894174</v>
      </c>
      <c r="I132" s="577">
        <f t="shared" si="41"/>
        <v>248487.38517894174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996807.90485644317</v>
      </c>
      <c r="E133" s="522">
        <f>IF(+J96&lt;F132,J96,D133)</f>
        <v>128066.80487804877</v>
      </c>
      <c r="F133" s="523">
        <f t="shared" si="46"/>
        <v>868741.09997839434</v>
      </c>
      <c r="G133" s="523">
        <f t="shared" si="39"/>
        <v>932774.50241741876</v>
      </c>
      <c r="H133" s="526">
        <f t="shared" si="40"/>
        <v>233949.98089930188</v>
      </c>
      <c r="I133" s="577">
        <f t="shared" si="41"/>
        <v>233949.98089930188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868741.09997839434</v>
      </c>
      <c r="E134" s="522">
        <f>IF(+J96&lt;F133,J96,D134)</f>
        <v>128066.80487804877</v>
      </c>
      <c r="F134" s="523">
        <f t="shared" si="46"/>
        <v>740674.29510034551</v>
      </c>
      <c r="G134" s="523">
        <f t="shared" si="39"/>
        <v>804707.69753936992</v>
      </c>
      <c r="H134" s="526">
        <f t="shared" si="40"/>
        <v>219412.57661966202</v>
      </c>
      <c r="I134" s="577">
        <f t="shared" si="41"/>
        <v>219412.57661966202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740674.29510034551</v>
      </c>
      <c r="E135" s="522">
        <f>IF(+J96&lt;F134,J96,D135)</f>
        <v>128066.80487804877</v>
      </c>
      <c r="F135" s="523">
        <f t="shared" si="46"/>
        <v>612607.49022229668</v>
      </c>
      <c r="G135" s="523">
        <f t="shared" si="39"/>
        <v>676640.89266132109</v>
      </c>
      <c r="H135" s="526">
        <f t="shared" si="40"/>
        <v>204875.17234002217</v>
      </c>
      <c r="I135" s="577">
        <f t="shared" si="41"/>
        <v>204875.17234002217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612607.49022229668</v>
      </c>
      <c r="E136" s="522">
        <f>IF(+J96&lt;F135,J96,D136)</f>
        <v>128066.80487804877</v>
      </c>
      <c r="F136" s="523">
        <f t="shared" si="46"/>
        <v>484540.6853442479</v>
      </c>
      <c r="G136" s="523">
        <f t="shared" si="39"/>
        <v>548574.08778327226</v>
      </c>
      <c r="H136" s="526">
        <f t="shared" si="40"/>
        <v>190337.76806038231</v>
      </c>
      <c r="I136" s="577">
        <f t="shared" si="41"/>
        <v>190337.76806038231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484540.6853442479</v>
      </c>
      <c r="E137" s="522">
        <f>IF(+J96&lt;F136,J96,D137)</f>
        <v>128066.80487804877</v>
      </c>
      <c r="F137" s="523">
        <f t="shared" si="46"/>
        <v>356473.88046619913</v>
      </c>
      <c r="G137" s="523">
        <f t="shared" si="39"/>
        <v>420507.28290522355</v>
      </c>
      <c r="H137" s="526">
        <f t="shared" si="40"/>
        <v>175800.36378074245</v>
      </c>
      <c r="I137" s="577">
        <f t="shared" si="41"/>
        <v>175800.36378074245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356473.88046619913</v>
      </c>
      <c r="E138" s="522">
        <f>IF(+J96&lt;F137,J96,D138)</f>
        <v>128066.80487804877</v>
      </c>
      <c r="F138" s="523">
        <f t="shared" si="46"/>
        <v>228407.07558815036</v>
      </c>
      <c r="G138" s="523">
        <f t="shared" si="39"/>
        <v>292440.47802717471</v>
      </c>
      <c r="H138" s="526">
        <f t="shared" si="40"/>
        <v>161262.95950110262</v>
      </c>
      <c r="I138" s="577">
        <f t="shared" si="41"/>
        <v>161262.95950110262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228407.07558815036</v>
      </c>
      <c r="E139" s="522">
        <f>IF(+J96&lt;F138,J96,D139)</f>
        <v>128066.80487804877</v>
      </c>
      <c r="F139" s="523">
        <f t="shared" si="46"/>
        <v>100340.27071010158</v>
      </c>
      <c r="G139" s="523">
        <f t="shared" si="39"/>
        <v>164373.67314912597</v>
      </c>
      <c r="H139" s="526">
        <f t="shared" si="40"/>
        <v>146725.55522146277</v>
      </c>
      <c r="I139" s="577">
        <f t="shared" si="41"/>
        <v>146725.55522146277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100340.27071010158</v>
      </c>
      <c r="E140" s="522">
        <f>IF(+J96&lt;F139,J96,D140)</f>
        <v>100340.27071010158</v>
      </c>
      <c r="F140" s="523">
        <f t="shared" si="46"/>
        <v>0</v>
      </c>
      <c r="G140" s="523">
        <f t="shared" si="39"/>
        <v>50170.135355050792</v>
      </c>
      <c r="H140" s="526">
        <f t="shared" si="40"/>
        <v>106035.29481189862</v>
      </c>
      <c r="I140" s="577">
        <f t="shared" si="41"/>
        <v>106035.29481189862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31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6"/>
        <v>0</v>
      </c>
      <c r="G141" s="523">
        <f t="shared" si="39"/>
        <v>0</v>
      </c>
      <c r="H141" s="526">
        <f t="shared" si="40"/>
        <v>0</v>
      </c>
      <c r="I141" s="577">
        <f t="shared" si="41"/>
        <v>0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6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6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6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6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6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6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6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6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6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6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6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6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6"/>
        <v>0</v>
      </c>
      <c r="G154" s="528">
        <f t="shared" si="39"/>
        <v>0</v>
      </c>
      <c r="H154" s="530">
        <f t="shared" si="40"/>
        <v>0</v>
      </c>
      <c r="I154" s="579">
        <f t="shared" si="41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5250738.9999999981</v>
      </c>
      <c r="F155" s="375"/>
      <c r="G155" s="375"/>
      <c r="H155" s="375">
        <f>SUM(H99:H154)</f>
        <v>18413369.478573345</v>
      </c>
      <c r="I155" s="375">
        <f>SUM(I99:I154)</f>
        <v>18413369.478573345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9172.5497891198665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9172.5497891198665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2115.2857142857142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 t="shared" ref="K23:K28" si="10">G23</f>
        <v>12014.201848101253</v>
      </c>
      <c r="L23" s="519">
        <f t="shared" si="6"/>
        <v>0</v>
      </c>
      <c r="M23" s="518">
        <f t="shared" ref="M23:M28" si="11"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 t="shared" si="10"/>
        <v>11366.166201307635</v>
      </c>
      <c r="L24" s="519">
        <f t="shared" si="6"/>
        <v>0</v>
      </c>
      <c r="M24" s="518">
        <f t="shared" si="11"/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10328.737337412185</v>
      </c>
      <c r="H25" s="610">
        <v>10328.737337412185</v>
      </c>
      <c r="I25" s="511">
        <f t="shared" si="9"/>
        <v>0</v>
      </c>
      <c r="J25" s="511"/>
      <c r="K25" s="518">
        <f t="shared" si="10"/>
        <v>10328.737337412185</v>
      </c>
      <c r="L25" s="519">
        <f t="shared" si="6"/>
        <v>0</v>
      </c>
      <c r="M25" s="518">
        <f t="shared" si="11"/>
        <v>10328.737337412185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2066.0930232558139</v>
      </c>
      <c r="F26" s="608">
        <v>69799.629284498835</v>
      </c>
      <c r="G26" s="609">
        <v>9117.8876942146289</v>
      </c>
      <c r="H26" s="610">
        <v>9117.8876942146289</v>
      </c>
      <c r="I26" s="511">
        <f t="shared" si="9"/>
        <v>0</v>
      </c>
      <c r="J26" s="511"/>
      <c r="K26" s="518">
        <f t="shared" si="10"/>
        <v>9117.8876942146289</v>
      </c>
      <c r="L26" s="519">
        <f t="shared" ref="L26" si="12">IF(K26&lt;&gt;0,+G26-K26,0)</f>
        <v>0</v>
      </c>
      <c r="M26" s="518">
        <f t="shared" si="11"/>
        <v>9117.8876942146289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10887.491149667301</v>
      </c>
      <c r="H27" s="610">
        <v>10887.491149667301</v>
      </c>
      <c r="I27" s="511">
        <f t="shared" si="9"/>
        <v>0</v>
      </c>
      <c r="J27" s="511"/>
      <c r="K27" s="518">
        <f t="shared" si="10"/>
        <v>10887.491149667301</v>
      </c>
      <c r="L27" s="519">
        <f t="shared" ref="L27" si="13">IF(K27&lt;&gt;0,+G27-K27,0)</f>
        <v>0</v>
      </c>
      <c r="M27" s="518">
        <f t="shared" si="11"/>
        <v>10887.491149667301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08">
        <v>67632.751235718344</v>
      </c>
      <c r="E28" s="609">
        <v>2115.2857142857142</v>
      </c>
      <c r="F28" s="608">
        <v>65517.465521432627</v>
      </c>
      <c r="G28" s="609">
        <v>9172.5497891198665</v>
      </c>
      <c r="H28" s="610">
        <v>9172.5497891198665</v>
      </c>
      <c r="I28" s="511">
        <f t="shared" si="9"/>
        <v>0</v>
      </c>
      <c r="J28" s="511"/>
      <c r="K28" s="518">
        <f t="shared" si="10"/>
        <v>9172.5497891198665</v>
      </c>
      <c r="L28" s="519">
        <f t="shared" ref="L28" si="14">IF(K28&lt;&gt;0,+G28-K28,0)</f>
        <v>0</v>
      </c>
      <c r="M28" s="518">
        <f t="shared" si="11"/>
        <v>9172.5497891198665</v>
      </c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65517.465521432627</v>
      </c>
      <c r="E29" s="522">
        <f>IF(+I14&lt;F28,I14,D29)</f>
        <v>2115.2857142857142</v>
      </c>
      <c r="F29" s="523">
        <f t="shared" ref="F29:F48" si="15">+D29-E29</f>
        <v>63402.179807146909</v>
      </c>
      <c r="G29" s="524">
        <f t="shared" ref="G29:G55" si="16">+I$12*((D29+F29)/2)+E29</f>
        <v>9000.7533602463955</v>
      </c>
      <c r="H29" s="491">
        <f t="shared" ref="H29:H55" si="17">+I$13*((D29+F29)/2)+E29</f>
        <v>9000.7533602463955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63402.179807146909</v>
      </c>
      <c r="E30" s="522">
        <f>IF(+I14&lt;F29,I14,D30)</f>
        <v>2115.2857142857142</v>
      </c>
      <c r="F30" s="523">
        <f t="shared" si="15"/>
        <v>61286.894092861192</v>
      </c>
      <c r="G30" s="524">
        <f t="shared" si="16"/>
        <v>8774.8028263218621</v>
      </c>
      <c r="H30" s="491">
        <f t="shared" si="17"/>
        <v>8774.8028263218621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61286.894092861192</v>
      </c>
      <c r="E31" s="522">
        <f>IF(+I14&lt;F30,I14,D31)</f>
        <v>2115.2857142857142</v>
      </c>
      <c r="F31" s="523">
        <f t="shared" si="15"/>
        <v>59171.608378575474</v>
      </c>
      <c r="G31" s="524">
        <f t="shared" si="16"/>
        <v>8548.8522923973251</v>
      </c>
      <c r="H31" s="491">
        <f t="shared" si="17"/>
        <v>8548.8522923973251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59171.608378575474</v>
      </c>
      <c r="E32" s="522">
        <f>IF(+I14&lt;F31,I14,D32)</f>
        <v>2115.2857142857142</v>
      </c>
      <c r="F32" s="523">
        <f t="shared" si="15"/>
        <v>57056.322664289757</v>
      </c>
      <c r="G32" s="524">
        <f t="shared" si="16"/>
        <v>8322.9017584727899</v>
      </c>
      <c r="H32" s="491">
        <f t="shared" si="17"/>
        <v>8322.9017584727899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/>
      <c r="C33" s="507">
        <f>IF(D11="","-",+C32+1)</f>
        <v>2026</v>
      </c>
      <c r="D33" s="523">
        <f>IF(F32+SUM(E$17:E32)=D$10,F32,D$10-SUM(E$17:E32))</f>
        <v>57056.322664289757</v>
      </c>
      <c r="E33" s="522">
        <f>IF(+I14&lt;F32,I14,D33)</f>
        <v>2115.2857142857142</v>
      </c>
      <c r="F33" s="523">
        <f t="shared" si="15"/>
        <v>54941.03695000404</v>
      </c>
      <c r="G33" s="524">
        <f t="shared" si="16"/>
        <v>8096.9512245482547</v>
      </c>
      <c r="H33" s="491">
        <f t="shared" si="17"/>
        <v>8096.9512245482547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54941.03695000404</v>
      </c>
      <c r="E34" s="522">
        <f>IF(+I14&lt;F33,I14,D34)</f>
        <v>2115.2857142857142</v>
      </c>
      <c r="F34" s="523">
        <f t="shared" si="15"/>
        <v>52825.751235718322</v>
      </c>
      <c r="G34" s="524">
        <f t="shared" si="16"/>
        <v>7871.0006906237195</v>
      </c>
      <c r="H34" s="491">
        <f t="shared" si="17"/>
        <v>7871.0006906237195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52825.751235718322</v>
      </c>
      <c r="E35" s="522">
        <f>IF(+I14&lt;F34,I14,D35)</f>
        <v>2115.2857142857142</v>
      </c>
      <c r="F35" s="523">
        <f t="shared" si="15"/>
        <v>50710.465521432605</v>
      </c>
      <c r="G35" s="524">
        <f t="shared" si="16"/>
        <v>7645.0501566991843</v>
      </c>
      <c r="H35" s="491">
        <f t="shared" si="17"/>
        <v>7645.0501566991843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50710.465521432605</v>
      </c>
      <c r="E36" s="522">
        <f>IF(+I14&lt;F35,I14,D36)</f>
        <v>2115.2857142857142</v>
      </c>
      <c r="F36" s="523">
        <f t="shared" si="15"/>
        <v>48595.179807146887</v>
      </c>
      <c r="G36" s="524">
        <f t="shared" si="16"/>
        <v>7419.0996227746491</v>
      </c>
      <c r="H36" s="491">
        <f t="shared" si="17"/>
        <v>7419.0996227746491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48595.179807146887</v>
      </c>
      <c r="E37" s="522">
        <f>IF(+I14&lt;F36,I14,D37)</f>
        <v>2115.2857142857142</v>
      </c>
      <c r="F37" s="523">
        <f t="shared" si="15"/>
        <v>46479.89409286117</v>
      </c>
      <c r="G37" s="524">
        <f t="shared" si="16"/>
        <v>7193.1490888501121</v>
      </c>
      <c r="H37" s="491">
        <f t="shared" si="17"/>
        <v>7193.1490888501121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46479.89409286117</v>
      </c>
      <c r="E38" s="522">
        <f>IF(+I14&lt;F37,I14,D38)</f>
        <v>2115.2857142857142</v>
      </c>
      <c r="F38" s="523">
        <f t="shared" si="15"/>
        <v>44364.608378575453</v>
      </c>
      <c r="G38" s="524">
        <f t="shared" si="16"/>
        <v>6967.1985549255787</v>
      </c>
      <c r="H38" s="491">
        <f t="shared" si="17"/>
        <v>6967.1985549255787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44364.608378575453</v>
      </c>
      <c r="E39" s="522">
        <f>IF(+I14&lt;F38,I14,D39)</f>
        <v>2115.2857142857142</v>
      </c>
      <c r="F39" s="523">
        <f t="shared" si="15"/>
        <v>42249.322664289735</v>
      </c>
      <c r="G39" s="524">
        <f t="shared" si="16"/>
        <v>6741.2480210010417</v>
      </c>
      <c r="H39" s="491">
        <f t="shared" si="17"/>
        <v>6741.2480210010417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42249.322664289735</v>
      </c>
      <c r="E40" s="522">
        <f>IF(+I14&lt;F39,I14,D40)</f>
        <v>2115.2857142857142</v>
      </c>
      <c r="F40" s="523">
        <f t="shared" si="15"/>
        <v>40134.036950004018</v>
      </c>
      <c r="G40" s="524">
        <f t="shared" si="16"/>
        <v>6515.2974870765083</v>
      </c>
      <c r="H40" s="491">
        <f t="shared" si="17"/>
        <v>6515.2974870765083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40134.036950004018</v>
      </c>
      <c r="E41" s="522">
        <f>IF(+I14&lt;F40,I14,D41)</f>
        <v>2115.2857142857142</v>
      </c>
      <c r="F41" s="523">
        <f t="shared" si="15"/>
        <v>38018.7512357183</v>
      </c>
      <c r="G41" s="524">
        <f t="shared" si="16"/>
        <v>6289.3469531519713</v>
      </c>
      <c r="H41" s="491">
        <f t="shared" si="17"/>
        <v>6289.3469531519713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38018.7512357183</v>
      </c>
      <c r="E42" s="522">
        <f>IF(+I14&lt;F41,I14,D42)</f>
        <v>2115.2857142857142</v>
      </c>
      <c r="F42" s="523">
        <f t="shared" si="15"/>
        <v>35903.465521432583</v>
      </c>
      <c r="G42" s="524">
        <f t="shared" si="16"/>
        <v>6063.396419227437</v>
      </c>
      <c r="H42" s="491">
        <f t="shared" si="17"/>
        <v>6063.396419227437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35903.465521432583</v>
      </c>
      <c r="E43" s="522">
        <f>IF(+I14&lt;F42,I14,D43)</f>
        <v>2115.2857142857142</v>
      </c>
      <c r="F43" s="523">
        <f t="shared" si="15"/>
        <v>33788.179807146866</v>
      </c>
      <c r="G43" s="524">
        <f t="shared" si="16"/>
        <v>5837.4458853029009</v>
      </c>
      <c r="H43" s="491">
        <f t="shared" si="17"/>
        <v>5837.4458853029009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33788.179807146866</v>
      </c>
      <c r="E44" s="522">
        <f>IF(+I14&lt;F43,I14,D44)</f>
        <v>2115.2857142857142</v>
      </c>
      <c r="F44" s="523">
        <f t="shared" si="15"/>
        <v>31672.894092861152</v>
      </c>
      <c r="G44" s="524">
        <f t="shared" si="16"/>
        <v>5611.4953513783657</v>
      </c>
      <c r="H44" s="491">
        <f t="shared" si="17"/>
        <v>5611.4953513783657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31672.894092861152</v>
      </c>
      <c r="E45" s="522">
        <f>IF(+I14&lt;F44,I14,D45)</f>
        <v>2115.2857142857142</v>
      </c>
      <c r="F45" s="523">
        <f t="shared" si="15"/>
        <v>29557.608378575438</v>
      </c>
      <c r="G45" s="524">
        <f t="shared" si="16"/>
        <v>5385.5448174538305</v>
      </c>
      <c r="H45" s="491">
        <f t="shared" si="17"/>
        <v>5385.5448174538305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29557.608378575438</v>
      </c>
      <c r="E46" s="522">
        <f>IF(+I14&lt;F45,I14,D46)</f>
        <v>2115.2857142857142</v>
      </c>
      <c r="F46" s="523">
        <f t="shared" si="15"/>
        <v>27442.322664289724</v>
      </c>
      <c r="G46" s="524">
        <f t="shared" si="16"/>
        <v>5159.5942835292963</v>
      </c>
      <c r="H46" s="491">
        <f t="shared" si="17"/>
        <v>5159.5942835292963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27442.322664289724</v>
      </c>
      <c r="E47" s="522">
        <f>IF(+I14&lt;F46,I14,D47)</f>
        <v>2115.2857142857142</v>
      </c>
      <c r="F47" s="523">
        <f t="shared" si="15"/>
        <v>25327.036950004011</v>
      </c>
      <c r="G47" s="524">
        <f t="shared" si="16"/>
        <v>4933.6437496047611</v>
      </c>
      <c r="H47" s="491">
        <f t="shared" si="17"/>
        <v>4933.6437496047611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25327.036950004011</v>
      </c>
      <c r="E48" s="522">
        <f>IF(+I14&lt;F47,I14,D48)</f>
        <v>2115.2857142857142</v>
      </c>
      <c r="F48" s="523">
        <f t="shared" si="15"/>
        <v>23211.751235718297</v>
      </c>
      <c r="G48" s="524">
        <f t="shared" si="16"/>
        <v>4707.6932156802268</v>
      </c>
      <c r="H48" s="491">
        <f t="shared" si="17"/>
        <v>4707.6932156802268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23211.751235718297</v>
      </c>
      <c r="E49" s="522">
        <f>IF(+I14&lt;F48,I14,D49)</f>
        <v>2115.2857142857142</v>
      </c>
      <c r="F49" s="523">
        <f t="shared" ref="F49:F72" si="18">+D49-E49</f>
        <v>21096.465521432583</v>
      </c>
      <c r="G49" s="524">
        <f t="shared" si="16"/>
        <v>4481.7426817556916</v>
      </c>
      <c r="H49" s="491">
        <f t="shared" si="17"/>
        <v>4481.7426817556916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21096.465521432583</v>
      </c>
      <c r="E50" s="522">
        <f>IF(+I14&lt;F49,I14,D50)</f>
        <v>2115.2857142857142</v>
      </c>
      <c r="F50" s="523">
        <f t="shared" si="18"/>
        <v>18981.179807146869</v>
      </c>
      <c r="G50" s="524">
        <f t="shared" si="16"/>
        <v>4255.7921478311564</v>
      </c>
      <c r="H50" s="491">
        <f t="shared" si="17"/>
        <v>4255.7921478311564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18981.179807146869</v>
      </c>
      <c r="E51" s="522">
        <f>IF(+I14&lt;F50,I14,D51)</f>
        <v>2115.2857142857142</v>
      </c>
      <c r="F51" s="523">
        <f t="shared" si="18"/>
        <v>16865.894092861156</v>
      </c>
      <c r="G51" s="524">
        <f t="shared" si="16"/>
        <v>4029.8416139066212</v>
      </c>
      <c r="H51" s="491">
        <f t="shared" si="17"/>
        <v>4029.8416139066212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16865.894092861156</v>
      </c>
      <c r="E52" s="522">
        <f>IF(+I14&lt;F51,I14,D52)</f>
        <v>2115.2857142857142</v>
      </c>
      <c r="F52" s="523">
        <f t="shared" si="18"/>
        <v>14750.608378575442</v>
      </c>
      <c r="G52" s="524">
        <f t="shared" si="16"/>
        <v>3803.891079982086</v>
      </c>
      <c r="H52" s="491">
        <f t="shared" si="17"/>
        <v>3803.891079982086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14750.608378575442</v>
      </c>
      <c r="E53" s="522">
        <f>IF(+I14&lt;F52,I14,D53)</f>
        <v>2115.2857142857142</v>
      </c>
      <c r="F53" s="523">
        <f t="shared" si="18"/>
        <v>12635.322664289728</v>
      </c>
      <c r="G53" s="524">
        <f t="shared" si="16"/>
        <v>3577.9405460575513</v>
      </c>
      <c r="H53" s="491">
        <f t="shared" si="17"/>
        <v>3577.9405460575513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12635.322664289728</v>
      </c>
      <c r="E54" s="522">
        <f>IF(+I14&lt;F53,I14,D54)</f>
        <v>2115.2857142857142</v>
      </c>
      <c r="F54" s="523">
        <f t="shared" si="18"/>
        <v>10520.036950004014</v>
      </c>
      <c r="G54" s="524">
        <f t="shared" si="16"/>
        <v>3351.9900121330165</v>
      </c>
      <c r="H54" s="491">
        <f t="shared" si="17"/>
        <v>3351.9900121330165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10520.036950004014</v>
      </c>
      <c r="E55" s="522">
        <f>IF(+I14&lt;F54,I14,D55)</f>
        <v>2115.2857142857142</v>
      </c>
      <c r="F55" s="523">
        <f t="shared" si="18"/>
        <v>8404.7512357183004</v>
      </c>
      <c r="G55" s="524">
        <f t="shared" si="16"/>
        <v>3126.0394782084813</v>
      </c>
      <c r="H55" s="491">
        <f t="shared" si="17"/>
        <v>3126.0394782084813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8404.7512357183004</v>
      </c>
      <c r="E56" s="522">
        <f>IF(+I14&lt;F55,I14,D56)</f>
        <v>2115.2857142857142</v>
      </c>
      <c r="F56" s="523">
        <f t="shared" si="18"/>
        <v>6289.4655214325867</v>
      </c>
      <c r="G56" s="524">
        <f t="shared" ref="G56:G72" si="23">+I$12*((D56+F56)/2)+E56</f>
        <v>2900.0889442839461</v>
      </c>
      <c r="H56" s="491">
        <f t="shared" ref="H56:H72" si="24">+I$13*((D56+F56)/2)+E56</f>
        <v>2900.0889442839461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6289.4655214325867</v>
      </c>
      <c r="E57" s="522">
        <f>IF(+I14&lt;F56,I14,D57)</f>
        <v>2115.2857142857142</v>
      </c>
      <c r="F57" s="523">
        <f t="shared" si="18"/>
        <v>4174.1798071468729</v>
      </c>
      <c r="G57" s="524">
        <f t="shared" si="23"/>
        <v>2674.1384103594114</v>
      </c>
      <c r="H57" s="491">
        <f t="shared" si="24"/>
        <v>2674.1384103594114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4174.1798071468729</v>
      </c>
      <c r="E58" s="522">
        <f>IF(+I14&lt;F57,I14,D58)</f>
        <v>2115.2857142857142</v>
      </c>
      <c r="F58" s="523">
        <f t="shared" si="18"/>
        <v>2058.8940928611587</v>
      </c>
      <c r="G58" s="524">
        <f t="shared" si="23"/>
        <v>2448.1878764348767</v>
      </c>
      <c r="H58" s="491">
        <f t="shared" si="24"/>
        <v>2448.1878764348767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2058.8940928611587</v>
      </c>
      <c r="E59" s="522">
        <f>IF(+I14&lt;F58,I14,D59)</f>
        <v>2058.8940928611587</v>
      </c>
      <c r="F59" s="523">
        <f t="shared" si="18"/>
        <v>0</v>
      </c>
      <c r="G59" s="524">
        <f t="shared" si="23"/>
        <v>2168.8575404546059</v>
      </c>
      <c r="H59" s="491">
        <f t="shared" si="24"/>
        <v>2168.8575404546059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23"/>
        <v>0</v>
      </c>
      <c r="H60" s="491">
        <f t="shared" si="24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23"/>
        <v>0</v>
      </c>
      <c r="H61" s="491">
        <f t="shared" si="24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23"/>
        <v>0</v>
      </c>
      <c r="H62" s="491">
        <f t="shared" si="24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23"/>
        <v>0</v>
      </c>
      <c r="H63" s="491">
        <f t="shared" si="24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23"/>
        <v>0</v>
      </c>
      <c r="H64" s="491">
        <f t="shared" si="24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23"/>
        <v>0</v>
      </c>
      <c r="H65" s="491">
        <f t="shared" si="24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23"/>
        <v>0</v>
      </c>
      <c r="H66" s="491">
        <f t="shared" si="24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23"/>
        <v>0</v>
      </c>
      <c r="H67" s="491">
        <f t="shared" si="24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23"/>
        <v>0</v>
      </c>
      <c r="H68" s="491">
        <f t="shared" si="24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23"/>
        <v>0</v>
      </c>
      <c r="H69" s="491">
        <f t="shared" si="24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23"/>
        <v>0</v>
      </c>
      <c r="H70" s="491">
        <f t="shared" si="24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23"/>
        <v>0</v>
      </c>
      <c r="H71" s="491">
        <f t="shared" si="24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23"/>
        <v>0</v>
      </c>
      <c r="H72" s="471">
        <f t="shared" si="24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88841.999999999956</v>
      </c>
      <c r="F73" s="375"/>
      <c r="G73" s="375">
        <f>SUM(G17:G72)</f>
        <v>319365.84631863981</v>
      </c>
      <c r="H73" s="375">
        <f>SUM(H17:H72)</f>
        <v>319365.84631863981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9172.5497891198665</v>
      </c>
      <c r="N87" s="546">
        <f>IF(J92&lt;D11,0,VLOOKUP(J92,C17:O72,11))</f>
        <v>9172.5497891198665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9738.7411318353879</v>
      </c>
      <c r="N88" s="550">
        <f>IF(J92&lt;D11,0,VLOOKUP(J92,C99:P154,7))</f>
        <v>9738.7411318353879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566.19134271552139</v>
      </c>
      <c r="N89" s="555">
        <f>+N88-N87</f>
        <v>566.19134271552139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2166.8780487804879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25">+I99-H99</f>
        <v>0</v>
      </c>
      <c r="K99" s="514"/>
      <c r="L99" s="512">
        <f t="shared" ref="L99:L104" si="26">H99</f>
        <v>7333.2888535266693</v>
      </c>
      <c r="M99" s="597">
        <f t="shared" ref="M99:M130" si="27">IF(L99&lt;&gt;0,+H99-L99,0)</f>
        <v>0</v>
      </c>
      <c r="N99" s="512">
        <f t="shared" ref="N99:N104" si="28">I99</f>
        <v>7333.2888535266693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25"/>
        <v>0</v>
      </c>
      <c r="K100" s="514"/>
      <c r="L100" s="518">
        <f t="shared" si="26"/>
        <v>15316.288674280955</v>
      </c>
      <c r="M100" s="519">
        <f t="shared" si="27"/>
        <v>0</v>
      </c>
      <c r="N100" s="518">
        <f t="shared" si="28"/>
        <v>15316.288674280955</v>
      </c>
      <c r="O100" s="514">
        <f t="shared" si="29"/>
        <v>0</v>
      </c>
      <c r="P100" s="514">
        <f t="shared" si="30"/>
        <v>0</v>
      </c>
      <c r="Q100" s="269"/>
    </row>
    <row r="101" spans="1:17">
      <c r="B101" s="195" t="str">
        <f t="shared" ref="B101:B154" si="31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25"/>
        <v>0</v>
      </c>
      <c r="K101" s="514"/>
      <c r="L101" s="518">
        <f t="shared" si="26"/>
        <v>14721.826408325345</v>
      </c>
      <c r="M101" s="519">
        <f t="shared" si="27"/>
        <v>0</v>
      </c>
      <c r="N101" s="518">
        <f t="shared" si="28"/>
        <v>14721.826408325345</v>
      </c>
      <c r="O101" s="514">
        <f t="shared" si="29"/>
        <v>0</v>
      </c>
      <c r="P101" s="514">
        <f t="shared" si="30"/>
        <v>0</v>
      </c>
      <c r="Q101" s="269"/>
    </row>
    <row r="102" spans="1:17">
      <c r="B102" s="195" t="str">
        <f t="shared" si="31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26"/>
        <v>13419.419617970232</v>
      </c>
      <c r="M102" s="519">
        <f t="shared" ref="M102:M107" si="32">IF(L102&lt;&gt;0,+H102-L102,0)</f>
        <v>0</v>
      </c>
      <c r="N102" s="518">
        <f t="shared" si="28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1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26"/>
        <v>13184.68839231506</v>
      </c>
      <c r="M103" s="519">
        <f t="shared" si="32"/>
        <v>0</v>
      </c>
      <c r="N103" s="518">
        <f t="shared" si="28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1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25"/>
        <v>0</v>
      </c>
      <c r="K104" s="514"/>
      <c r="L104" s="518">
        <f t="shared" si="26"/>
        <v>12567.616650151769</v>
      </c>
      <c r="M104" s="519">
        <f t="shared" si="32"/>
        <v>0</v>
      </c>
      <c r="N104" s="518">
        <f t="shared" si="28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1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25"/>
        <v>0</v>
      </c>
      <c r="K105" s="514"/>
      <c r="L105" s="518">
        <f>H105</f>
        <v>11870.761156942419</v>
      </c>
      <c r="M105" s="519">
        <f t="shared" si="32"/>
        <v>0</v>
      </c>
      <c r="N105" s="518">
        <f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31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25"/>
        <v>0</v>
      </c>
      <c r="K106" s="514"/>
      <c r="L106" s="518">
        <f>H106</f>
        <v>11242.874011372322</v>
      </c>
      <c r="M106" s="519">
        <f t="shared" si="32"/>
        <v>0</v>
      </c>
      <c r="N106" s="518">
        <f>I106</f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>
      <c r="B107" s="195" t="str">
        <f t="shared" si="31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25"/>
        <v>0</v>
      </c>
      <c r="K107" s="514"/>
      <c r="L107" s="518">
        <f>H107</f>
        <v>9827.2242633415626</v>
      </c>
      <c r="M107" s="519">
        <f t="shared" si="32"/>
        <v>0</v>
      </c>
      <c r="N107" s="518">
        <f>I107</f>
        <v>9827.2242633415626</v>
      </c>
      <c r="O107" s="514">
        <f t="shared" si="29"/>
        <v>0</v>
      </c>
      <c r="P107" s="514">
        <f t="shared" si="30"/>
        <v>0</v>
      </c>
      <c r="Q107" s="269"/>
    </row>
    <row r="108" spans="1:17">
      <c r="B108" s="195" t="str">
        <f t="shared" si="31"/>
        <v/>
      </c>
      <c r="C108" s="507">
        <f>IF(D93="","-",+C107+1)</f>
        <v>2019</v>
      </c>
      <c r="D108" s="508">
        <v>71968.906976744212</v>
      </c>
      <c r="E108" s="516">
        <v>2066.0930232558139</v>
      </c>
      <c r="F108" s="515">
        <v>69902.813953488396</v>
      </c>
      <c r="G108" s="515">
        <v>70935.860465116304</v>
      </c>
      <c r="H108" s="516">
        <v>9659.1062968732876</v>
      </c>
      <c r="I108" s="510">
        <v>9659.1062968732876</v>
      </c>
      <c r="J108" s="514">
        <f t="shared" si="25"/>
        <v>0</v>
      </c>
      <c r="K108" s="514"/>
      <c r="L108" s="518">
        <f>H108</f>
        <v>9659.1062968732876</v>
      </c>
      <c r="M108" s="519">
        <f t="shared" ref="M108" si="33">IF(L108&lt;&gt;0,+H108-L108,0)</f>
        <v>0</v>
      </c>
      <c r="N108" s="518">
        <f>I108</f>
        <v>9659.1062968732876</v>
      </c>
      <c r="O108" s="514">
        <f t="shared" si="29"/>
        <v>0</v>
      </c>
      <c r="P108" s="514">
        <f t="shared" si="30"/>
        <v>0</v>
      </c>
      <c r="Q108" s="269"/>
    </row>
    <row r="109" spans="1:17">
      <c r="B109" s="195" t="str">
        <f t="shared" si="31"/>
        <v/>
      </c>
      <c r="C109" s="507">
        <f>IF(D93="","-",+C108+1)</f>
        <v>2020</v>
      </c>
      <c r="D109" s="508">
        <v>69902.813953488396</v>
      </c>
      <c r="E109" s="516">
        <v>2115.2857142857142</v>
      </c>
      <c r="F109" s="515">
        <v>67787.528239202686</v>
      </c>
      <c r="G109" s="515">
        <v>68845.171096345541</v>
      </c>
      <c r="H109" s="516">
        <v>9521.2246182886065</v>
      </c>
      <c r="I109" s="510">
        <v>9521.2246182886065</v>
      </c>
      <c r="J109" s="514">
        <f t="shared" si="25"/>
        <v>0</v>
      </c>
      <c r="K109" s="514"/>
      <c r="L109" s="518">
        <f>H109</f>
        <v>9521.2246182886065</v>
      </c>
      <c r="M109" s="519">
        <f t="shared" ref="M109" si="34">IF(L109&lt;&gt;0,+H109-L109,0)</f>
        <v>0</v>
      </c>
      <c r="N109" s="518">
        <f>I109</f>
        <v>9521.2246182886065</v>
      </c>
      <c r="O109" s="514">
        <f t="shared" si="29"/>
        <v>0</v>
      </c>
      <c r="P109" s="514">
        <f t="shared" si="30"/>
        <v>0</v>
      </c>
      <c r="Q109" s="269"/>
    </row>
    <row r="110" spans="1:17">
      <c r="B110" s="195" t="str">
        <f t="shared" si="31"/>
        <v/>
      </c>
      <c r="C110" s="507">
        <f>IF(D93="","-",+C109+1)</f>
        <v>2021</v>
      </c>
      <c r="D110" s="374">
        <f>IF(F109+SUM(E$99:E109)=D$92,F109,D$92-SUM(E$99:E109))</f>
        <v>67787.528239202686</v>
      </c>
      <c r="E110" s="522">
        <f>IF(+J96&lt;F109,J96,D110)</f>
        <v>2166.8780487804879</v>
      </c>
      <c r="F110" s="523">
        <f t="shared" ref="F110:F131" si="35">+D110-E110</f>
        <v>65620.650190422195</v>
      </c>
      <c r="G110" s="523">
        <f t="shared" ref="G110:G130" si="36">+(F110+D110)/2</f>
        <v>66704.08921481244</v>
      </c>
      <c r="H110" s="526">
        <f t="shared" ref="H110:H130" si="37">+J$94*G110+E110</f>
        <v>9738.7411318353879</v>
      </c>
      <c r="I110" s="577">
        <f t="shared" ref="I110:I130" si="38">+J$95*G110+E110</f>
        <v>9738.7411318353879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>
      <c r="B111" s="195" t="str">
        <f t="shared" si="31"/>
        <v/>
      </c>
      <c r="C111" s="507">
        <f>IF(D93="","-",+C110+1)</f>
        <v>2022</v>
      </c>
      <c r="D111" s="374">
        <f>IF(F110+SUM(E$99:E110)=D$92,F110,D$92-SUM(E$99:E110))</f>
        <v>65620.650190422195</v>
      </c>
      <c r="E111" s="522">
        <f>IF(+J96&lt;F110,J96,D111)</f>
        <v>2166.8780487804879</v>
      </c>
      <c r="F111" s="523">
        <f t="shared" si="35"/>
        <v>63453.772141641704</v>
      </c>
      <c r="G111" s="523">
        <f t="shared" si="36"/>
        <v>64537.21116603195</v>
      </c>
      <c r="H111" s="526">
        <f t="shared" si="37"/>
        <v>9492.7696464860364</v>
      </c>
      <c r="I111" s="577">
        <f t="shared" si="38"/>
        <v>9492.7696464860364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>
      <c r="B112" s="195" t="str">
        <f t="shared" si="31"/>
        <v/>
      </c>
      <c r="C112" s="507">
        <f>IF(D93="","-",+C111+1)</f>
        <v>2023</v>
      </c>
      <c r="D112" s="374">
        <f>IF(F111+SUM(E$99:E111)=D$92,F111,D$92-SUM(E$99:E111))</f>
        <v>63453.772141641704</v>
      </c>
      <c r="E112" s="522">
        <f>IF(+J96&lt;F111,J96,D112)</f>
        <v>2166.8780487804879</v>
      </c>
      <c r="F112" s="523">
        <f t="shared" si="35"/>
        <v>61286.894092861214</v>
      </c>
      <c r="G112" s="523">
        <f t="shared" si="36"/>
        <v>62370.333117251459</v>
      </c>
      <c r="H112" s="526">
        <f t="shared" si="37"/>
        <v>9246.7981611366849</v>
      </c>
      <c r="I112" s="577">
        <f t="shared" si="38"/>
        <v>9246.7981611366849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>
      <c r="B113" s="195" t="str">
        <f t="shared" si="31"/>
        <v/>
      </c>
      <c r="C113" s="507">
        <f>IF(D93="","-",+C112+1)</f>
        <v>2024</v>
      </c>
      <c r="D113" s="374">
        <f>IF(F112+SUM(E$99:E112)=D$92,F112,D$92-SUM(E$99:E112))</f>
        <v>61286.894092861214</v>
      </c>
      <c r="E113" s="522">
        <f>IF(+J96&lt;F112,J96,D113)</f>
        <v>2166.8780487804879</v>
      </c>
      <c r="F113" s="523">
        <f t="shared" si="35"/>
        <v>59120.016044080723</v>
      </c>
      <c r="G113" s="523">
        <f t="shared" si="36"/>
        <v>60203.455068470968</v>
      </c>
      <c r="H113" s="526">
        <f t="shared" si="37"/>
        <v>9000.8266757873353</v>
      </c>
      <c r="I113" s="577">
        <f t="shared" si="38"/>
        <v>9000.8266757873353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>
      <c r="B114" s="195" t="str">
        <f t="shared" si="31"/>
        <v/>
      </c>
      <c r="C114" s="507">
        <f>IF(D93="","-",+C113+1)</f>
        <v>2025</v>
      </c>
      <c r="D114" s="374">
        <f>IF(F113+SUM(E$99:E113)=D$92,F113,D$92-SUM(E$99:E113))</f>
        <v>59120.016044080723</v>
      </c>
      <c r="E114" s="522">
        <f>IF(+J96&lt;F113,J96,D114)</f>
        <v>2166.8780487804879</v>
      </c>
      <c r="F114" s="523">
        <f t="shared" si="35"/>
        <v>56953.137995300232</v>
      </c>
      <c r="G114" s="523">
        <f t="shared" si="36"/>
        <v>58036.577019690478</v>
      </c>
      <c r="H114" s="526">
        <f t="shared" si="37"/>
        <v>8754.8551904379838</v>
      </c>
      <c r="I114" s="577">
        <f t="shared" si="38"/>
        <v>8754.8551904379838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>
      <c r="B115" s="195"/>
      <c r="C115" s="507">
        <f>IF(D93="","-",+C114+1)</f>
        <v>2026</v>
      </c>
      <c r="D115" s="374">
        <f>IF(F114+SUM(E$99:E114)=D$92,F114,D$92-SUM(E$99:E114))</f>
        <v>56953.137995300232</v>
      </c>
      <c r="E115" s="522">
        <f>IF(+J96&lt;F114,J96,D115)</f>
        <v>2166.8780487804879</v>
      </c>
      <c r="F115" s="523">
        <f t="shared" si="35"/>
        <v>54786.259946519742</v>
      </c>
      <c r="G115" s="523">
        <f t="shared" si="36"/>
        <v>55869.698970909987</v>
      </c>
      <c r="H115" s="526">
        <f t="shared" si="37"/>
        <v>8508.8837050886323</v>
      </c>
      <c r="I115" s="577">
        <f t="shared" si="38"/>
        <v>8508.8837050886323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>
      <c r="B116" s="195" t="str">
        <f t="shared" si="31"/>
        <v/>
      </c>
      <c r="C116" s="507">
        <f>IF(D93="","-",+C115+1)</f>
        <v>2027</v>
      </c>
      <c r="D116" s="374">
        <f>IF(F115+SUM(E$99:E115)=D$92,F115,D$92-SUM(E$99:E115))</f>
        <v>54786.259946519742</v>
      </c>
      <c r="E116" s="522">
        <f>IF(+J96&lt;F115,J96,D116)</f>
        <v>2166.8780487804879</v>
      </c>
      <c r="F116" s="523">
        <f t="shared" si="35"/>
        <v>52619.381897739251</v>
      </c>
      <c r="G116" s="523">
        <f t="shared" si="36"/>
        <v>53702.820922129496</v>
      </c>
      <c r="H116" s="526">
        <f t="shared" si="37"/>
        <v>8262.9122197392826</v>
      </c>
      <c r="I116" s="577">
        <f t="shared" si="38"/>
        <v>8262.9122197392826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>
      <c r="B117" s="195" t="str">
        <f t="shared" si="31"/>
        <v/>
      </c>
      <c r="C117" s="507">
        <f>IF(D93="","-",+C116+1)</f>
        <v>2028</v>
      </c>
      <c r="D117" s="374">
        <f>IF(F116+SUM(E$99:E116)=D$92,F116,D$92-SUM(E$99:E116))</f>
        <v>52619.381897739251</v>
      </c>
      <c r="E117" s="522">
        <f>IF(+J96&lt;F116,J96,D117)</f>
        <v>2166.8780487804879</v>
      </c>
      <c r="F117" s="523">
        <f t="shared" si="35"/>
        <v>50452.50384895876</v>
      </c>
      <c r="G117" s="523">
        <f t="shared" si="36"/>
        <v>51535.942873349006</v>
      </c>
      <c r="H117" s="526">
        <f t="shared" si="37"/>
        <v>8016.9407343899311</v>
      </c>
      <c r="I117" s="577">
        <f t="shared" si="38"/>
        <v>8016.9407343899311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>
      <c r="B118" s="195" t="str">
        <f t="shared" si="31"/>
        <v/>
      </c>
      <c r="C118" s="507">
        <f>IF(D93="","-",+C117+1)</f>
        <v>2029</v>
      </c>
      <c r="D118" s="374">
        <f>IF(F117+SUM(E$99:E117)=D$92,F117,D$92-SUM(E$99:E117))</f>
        <v>50452.50384895876</v>
      </c>
      <c r="E118" s="522">
        <f>IF(+J96&lt;F117,J96,D118)</f>
        <v>2166.8780487804879</v>
      </c>
      <c r="F118" s="523">
        <f t="shared" si="35"/>
        <v>48285.62580017827</v>
      </c>
      <c r="G118" s="523">
        <f t="shared" si="36"/>
        <v>49369.064824568515</v>
      </c>
      <c r="H118" s="526">
        <f t="shared" si="37"/>
        <v>7770.9692490405805</v>
      </c>
      <c r="I118" s="577">
        <f t="shared" si="38"/>
        <v>7770.9692490405805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>
      <c r="B119" s="195" t="str">
        <f t="shared" si="31"/>
        <v/>
      </c>
      <c r="C119" s="507">
        <f>IF(D93="","-",+C118+1)</f>
        <v>2030</v>
      </c>
      <c r="D119" s="374">
        <f>IF(F118+SUM(E$99:E118)=D$92,F118,D$92-SUM(E$99:E118))</f>
        <v>48285.62580017827</v>
      </c>
      <c r="E119" s="522">
        <f>IF(+J96&lt;F118,J96,D119)</f>
        <v>2166.8780487804879</v>
      </c>
      <c r="F119" s="523">
        <f t="shared" si="35"/>
        <v>46118.747751397779</v>
      </c>
      <c r="G119" s="523">
        <f t="shared" si="36"/>
        <v>47202.186775788025</v>
      </c>
      <c r="H119" s="526">
        <f t="shared" si="37"/>
        <v>7524.9977636912299</v>
      </c>
      <c r="I119" s="577">
        <f t="shared" si="38"/>
        <v>7524.9977636912299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>
      <c r="B120" s="195" t="str">
        <f t="shared" si="31"/>
        <v/>
      </c>
      <c r="C120" s="507">
        <f>IF(D93="","-",+C119+1)</f>
        <v>2031</v>
      </c>
      <c r="D120" s="374">
        <f>IF(F119+SUM(E$99:E119)=D$92,F119,D$92-SUM(E$99:E119))</f>
        <v>46118.747751397779</v>
      </c>
      <c r="E120" s="522">
        <f>IF(+J96&lt;F119,J96,D120)</f>
        <v>2166.8780487804879</v>
      </c>
      <c r="F120" s="523">
        <f t="shared" si="35"/>
        <v>43951.869702617289</v>
      </c>
      <c r="G120" s="523">
        <f t="shared" si="36"/>
        <v>45035.308727007534</v>
      </c>
      <c r="H120" s="526">
        <f t="shared" si="37"/>
        <v>7279.0262783418784</v>
      </c>
      <c r="I120" s="577">
        <f t="shared" si="38"/>
        <v>7279.0262783418784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>
      <c r="B121" s="195" t="str">
        <f t="shared" si="31"/>
        <v/>
      </c>
      <c r="C121" s="507">
        <f>IF(D93="","-",+C120+1)</f>
        <v>2032</v>
      </c>
      <c r="D121" s="374">
        <f>IF(F120+SUM(E$99:E120)=D$92,F120,D$92-SUM(E$99:E120))</f>
        <v>43951.869702617289</v>
      </c>
      <c r="E121" s="522">
        <f>IF(+J96&lt;F120,J96,D121)</f>
        <v>2166.8780487804879</v>
      </c>
      <c r="F121" s="523">
        <f t="shared" si="35"/>
        <v>41784.991653836798</v>
      </c>
      <c r="G121" s="523">
        <f t="shared" si="36"/>
        <v>42868.430678227043</v>
      </c>
      <c r="H121" s="526">
        <f t="shared" si="37"/>
        <v>7033.0547929925278</v>
      </c>
      <c r="I121" s="577">
        <f t="shared" si="38"/>
        <v>7033.0547929925278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>
      <c r="B122" s="195" t="str">
        <f t="shared" si="31"/>
        <v/>
      </c>
      <c r="C122" s="507">
        <f>IF(D93="","-",+C121+1)</f>
        <v>2033</v>
      </c>
      <c r="D122" s="374">
        <f>IF(F121+SUM(E$99:E121)=D$92,F121,D$92-SUM(E$99:E121))</f>
        <v>41784.991653836798</v>
      </c>
      <c r="E122" s="522">
        <f>IF(+J96&lt;F121,J96,D122)</f>
        <v>2166.8780487804879</v>
      </c>
      <c r="F122" s="523">
        <f t="shared" si="35"/>
        <v>39618.113605056307</v>
      </c>
      <c r="G122" s="523">
        <f t="shared" si="36"/>
        <v>40701.552629446553</v>
      </c>
      <c r="H122" s="526">
        <f t="shared" si="37"/>
        <v>6787.0833076431772</v>
      </c>
      <c r="I122" s="577">
        <f t="shared" si="38"/>
        <v>6787.0833076431772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>
      <c r="B123" s="195" t="str">
        <f t="shared" si="31"/>
        <v/>
      </c>
      <c r="C123" s="507">
        <f>IF(D93="","-",+C122+1)</f>
        <v>2034</v>
      </c>
      <c r="D123" s="374">
        <f>IF(F122+SUM(E$99:E122)=D$92,F122,D$92-SUM(E$99:E122))</f>
        <v>39618.113605056307</v>
      </c>
      <c r="E123" s="522">
        <f>IF(+J96&lt;F122,J96,D123)</f>
        <v>2166.8780487804879</v>
      </c>
      <c r="F123" s="523">
        <f t="shared" si="35"/>
        <v>37451.235556275817</v>
      </c>
      <c r="G123" s="523">
        <f t="shared" si="36"/>
        <v>38534.674580666062</v>
      </c>
      <c r="H123" s="526">
        <f t="shared" si="37"/>
        <v>6541.1118222938267</v>
      </c>
      <c r="I123" s="577">
        <f t="shared" si="38"/>
        <v>6541.1118222938267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>
      <c r="B124" s="195" t="str">
        <f t="shared" si="31"/>
        <v/>
      </c>
      <c r="C124" s="507">
        <f>IF(D93="","-",+C123+1)</f>
        <v>2035</v>
      </c>
      <c r="D124" s="374">
        <f>IF(F123+SUM(E$99:E123)=D$92,F123,D$92-SUM(E$99:E123))</f>
        <v>37451.235556275817</v>
      </c>
      <c r="E124" s="522">
        <f>IF(+J96&lt;F123,J96,D124)</f>
        <v>2166.8780487804879</v>
      </c>
      <c r="F124" s="523">
        <f t="shared" si="35"/>
        <v>35284.357507495326</v>
      </c>
      <c r="G124" s="523">
        <f t="shared" si="36"/>
        <v>36367.796531885571</v>
      </c>
      <c r="H124" s="526">
        <f t="shared" si="37"/>
        <v>6295.1403369444752</v>
      </c>
      <c r="I124" s="577">
        <f t="shared" si="38"/>
        <v>6295.1403369444752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>
      <c r="B125" s="195" t="str">
        <f t="shared" si="31"/>
        <v/>
      </c>
      <c r="C125" s="507">
        <f>IF(D93="","-",+C124+1)</f>
        <v>2036</v>
      </c>
      <c r="D125" s="374">
        <f>IF(F124+SUM(E$99:E124)=D$92,F124,D$92-SUM(E$99:E124))</f>
        <v>35284.357507495326</v>
      </c>
      <c r="E125" s="522">
        <f>IF(+J96&lt;F124,J96,D125)</f>
        <v>2166.8780487804879</v>
      </c>
      <c r="F125" s="523">
        <f t="shared" si="35"/>
        <v>33117.479458714835</v>
      </c>
      <c r="G125" s="523">
        <f t="shared" si="36"/>
        <v>34200.918483105081</v>
      </c>
      <c r="H125" s="526">
        <f t="shared" si="37"/>
        <v>6049.1688515951246</v>
      </c>
      <c r="I125" s="577">
        <f t="shared" si="38"/>
        <v>6049.1688515951246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>
      <c r="B126" s="195" t="str">
        <f t="shared" si="31"/>
        <v/>
      </c>
      <c r="C126" s="507">
        <f>IF(D93="","-",+C125+1)</f>
        <v>2037</v>
      </c>
      <c r="D126" s="374">
        <f>IF(F125+SUM(E$99:E125)=D$92,F125,D$92-SUM(E$99:E125))</f>
        <v>33117.479458714835</v>
      </c>
      <c r="E126" s="522">
        <f>IF(+J96&lt;F125,J96,D126)</f>
        <v>2166.8780487804879</v>
      </c>
      <c r="F126" s="523">
        <f t="shared" si="35"/>
        <v>30950.601409934348</v>
      </c>
      <c r="G126" s="523">
        <f t="shared" si="36"/>
        <v>32034.04043432459</v>
      </c>
      <c r="H126" s="526">
        <f t="shared" si="37"/>
        <v>5803.1973662457731</v>
      </c>
      <c r="I126" s="577">
        <f t="shared" si="38"/>
        <v>5803.1973662457731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>
      <c r="B127" s="195" t="str">
        <f t="shared" si="31"/>
        <v/>
      </c>
      <c r="C127" s="507">
        <f>IF(D93="","-",+C126+1)</f>
        <v>2038</v>
      </c>
      <c r="D127" s="374">
        <f>IF(F126+SUM(E$99:E126)=D$92,F126,D$92-SUM(E$99:E126))</f>
        <v>30950.601409934348</v>
      </c>
      <c r="E127" s="522">
        <f>IF(+J96&lt;F126,J96,D127)</f>
        <v>2166.8780487804879</v>
      </c>
      <c r="F127" s="523">
        <f t="shared" si="35"/>
        <v>28783.723361153861</v>
      </c>
      <c r="G127" s="523">
        <f t="shared" si="36"/>
        <v>29867.162385544107</v>
      </c>
      <c r="H127" s="526">
        <f t="shared" si="37"/>
        <v>5557.2258808964234</v>
      </c>
      <c r="I127" s="577">
        <f t="shared" si="38"/>
        <v>5557.2258808964234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>
      <c r="B128" s="195" t="str">
        <f t="shared" si="31"/>
        <v/>
      </c>
      <c r="C128" s="507">
        <f>IF(D93="","-",+C127+1)</f>
        <v>2039</v>
      </c>
      <c r="D128" s="374">
        <f>IF(F127+SUM(E$99:E127)=D$92,F127,D$92-SUM(E$99:E127))</f>
        <v>28783.723361153861</v>
      </c>
      <c r="E128" s="522">
        <f>IF(+J96&lt;F127,J96,D128)</f>
        <v>2166.8780487804879</v>
      </c>
      <c r="F128" s="523">
        <f t="shared" si="35"/>
        <v>26616.845312373374</v>
      </c>
      <c r="G128" s="523">
        <f t="shared" si="36"/>
        <v>27700.284336763616</v>
      </c>
      <c r="H128" s="526">
        <f t="shared" si="37"/>
        <v>5311.2543955470728</v>
      </c>
      <c r="I128" s="577">
        <f t="shared" si="38"/>
        <v>5311.2543955470728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>
      <c r="B129" s="195" t="str">
        <f t="shared" si="31"/>
        <v/>
      </c>
      <c r="C129" s="507">
        <f>IF(D93="","-",+C128+1)</f>
        <v>2040</v>
      </c>
      <c r="D129" s="374">
        <f>IF(F128+SUM(E$99:E128)=D$92,F128,D$92-SUM(E$99:E128))</f>
        <v>26616.845312373374</v>
      </c>
      <c r="E129" s="522">
        <f>IF(+J96&lt;F128,J96,D129)</f>
        <v>2166.8780487804879</v>
      </c>
      <c r="F129" s="523">
        <f t="shared" si="35"/>
        <v>24449.967263592887</v>
      </c>
      <c r="G129" s="523">
        <f t="shared" si="36"/>
        <v>25533.406287983133</v>
      </c>
      <c r="H129" s="526">
        <f t="shared" si="37"/>
        <v>5065.2829101977222</v>
      </c>
      <c r="I129" s="577">
        <f t="shared" si="38"/>
        <v>5065.2829101977222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>
      <c r="B130" s="195" t="str">
        <f t="shared" si="31"/>
        <v/>
      </c>
      <c r="C130" s="507">
        <f>IF(D93="","-",+C129+1)</f>
        <v>2041</v>
      </c>
      <c r="D130" s="374">
        <f>IF(F129+SUM(E$99:E129)=D$92,F129,D$92-SUM(E$99:E129))</f>
        <v>24449.967263592887</v>
      </c>
      <c r="E130" s="522">
        <f>IF(+J96&lt;F129,J96,D130)</f>
        <v>2166.8780487804879</v>
      </c>
      <c r="F130" s="523">
        <f t="shared" si="35"/>
        <v>22283.0892148124</v>
      </c>
      <c r="G130" s="523">
        <f t="shared" si="36"/>
        <v>23366.528239202642</v>
      </c>
      <c r="H130" s="526">
        <f t="shared" si="37"/>
        <v>4819.3114248483726</v>
      </c>
      <c r="I130" s="577">
        <f t="shared" si="38"/>
        <v>4819.3114248483726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>
      <c r="B131" s="195" t="str">
        <f t="shared" si="31"/>
        <v/>
      </c>
      <c r="C131" s="507">
        <f>IF(D93="","-",+C130+1)</f>
        <v>2042</v>
      </c>
      <c r="D131" s="374">
        <f>IF(F130+SUM(E$99:E130)=D$92,F130,D$92-SUM(E$99:E130))</f>
        <v>22283.0892148124</v>
      </c>
      <c r="E131" s="522">
        <f>IF(+J96&lt;F130,J96,D131)</f>
        <v>2166.8780487804879</v>
      </c>
      <c r="F131" s="523">
        <f t="shared" si="35"/>
        <v>20116.211166031913</v>
      </c>
      <c r="G131" s="523">
        <f t="shared" ref="G131:G154" si="39">+(F131+D131)/2</f>
        <v>21199.650190422159</v>
      </c>
      <c r="H131" s="526">
        <f t="shared" ref="H131:H154" si="40">+J$94*G131+E131</f>
        <v>4573.339939499022</v>
      </c>
      <c r="I131" s="577">
        <f t="shared" ref="I131:I154" si="41">+J$95*G131+E131</f>
        <v>4573.339939499022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>
      <c r="B132" s="195" t="str">
        <f t="shared" si="31"/>
        <v/>
      </c>
      <c r="C132" s="507">
        <f>IF(D93="","-",+C131+1)</f>
        <v>2043</v>
      </c>
      <c r="D132" s="374">
        <f>IF(F131+SUM(E$99:E131)=D$92,F131,D$92-SUM(E$99:E131))</f>
        <v>20116.211166031913</v>
      </c>
      <c r="E132" s="522">
        <f>IF(+J96&lt;F131,J96,D132)</f>
        <v>2166.8780487804879</v>
      </c>
      <c r="F132" s="523">
        <f t="shared" ref="F132:F154" si="46">+D132-E132</f>
        <v>17949.333117251426</v>
      </c>
      <c r="G132" s="523">
        <f t="shared" si="39"/>
        <v>19032.772141641668</v>
      </c>
      <c r="H132" s="526">
        <f t="shared" si="40"/>
        <v>4327.3684541496714</v>
      </c>
      <c r="I132" s="577">
        <f t="shared" si="41"/>
        <v>4327.3684541496714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>
      <c r="B133" s="195" t="str">
        <f t="shared" si="31"/>
        <v/>
      </c>
      <c r="C133" s="507">
        <f>IF(D93="","-",+C132+1)</f>
        <v>2044</v>
      </c>
      <c r="D133" s="374">
        <f>IF(F132+SUM(E$99:E132)=D$92,F132,D$92-SUM(E$99:E132))</f>
        <v>17949.333117251426</v>
      </c>
      <c r="E133" s="522">
        <f>IF(+J96&lt;F132,J96,D133)</f>
        <v>2166.8780487804879</v>
      </c>
      <c r="F133" s="523">
        <f t="shared" si="46"/>
        <v>15782.455068470939</v>
      </c>
      <c r="G133" s="523">
        <f t="shared" si="39"/>
        <v>16865.894092861185</v>
      </c>
      <c r="H133" s="526">
        <f t="shared" si="40"/>
        <v>4081.3969688003208</v>
      </c>
      <c r="I133" s="577">
        <f t="shared" si="41"/>
        <v>4081.3969688003208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>
      <c r="B134" s="195" t="str">
        <f t="shared" si="31"/>
        <v/>
      </c>
      <c r="C134" s="507">
        <f>IF(D93="","-",+C133+1)</f>
        <v>2045</v>
      </c>
      <c r="D134" s="374">
        <f>IF(F133+SUM(E$99:E133)=D$92,F133,D$92-SUM(E$99:E133))</f>
        <v>15782.455068470939</v>
      </c>
      <c r="E134" s="522">
        <f>IF(+J96&lt;F133,J96,D134)</f>
        <v>2166.8780487804879</v>
      </c>
      <c r="F134" s="523">
        <f t="shared" si="46"/>
        <v>13615.577019690452</v>
      </c>
      <c r="G134" s="523">
        <f t="shared" si="39"/>
        <v>14699.016044080696</v>
      </c>
      <c r="H134" s="526">
        <f t="shared" si="40"/>
        <v>3835.4254834509702</v>
      </c>
      <c r="I134" s="577">
        <f t="shared" si="41"/>
        <v>3835.4254834509702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>
      <c r="B135" s="195" t="str">
        <f t="shared" si="31"/>
        <v/>
      </c>
      <c r="C135" s="507">
        <f>IF(D93="","-",+C134+1)</f>
        <v>2046</v>
      </c>
      <c r="D135" s="374">
        <f>IF(F134+SUM(E$99:E134)=D$92,F134,D$92-SUM(E$99:E134))</f>
        <v>13615.577019690452</v>
      </c>
      <c r="E135" s="522">
        <f>IF(+J96&lt;F134,J96,D135)</f>
        <v>2166.8780487804879</v>
      </c>
      <c r="F135" s="523">
        <f t="shared" si="46"/>
        <v>11448.698970909965</v>
      </c>
      <c r="G135" s="523">
        <f t="shared" si="39"/>
        <v>12532.137995300209</v>
      </c>
      <c r="H135" s="526">
        <f t="shared" si="40"/>
        <v>3589.4539981016196</v>
      </c>
      <c r="I135" s="577">
        <f t="shared" si="41"/>
        <v>3589.4539981016196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>
      <c r="B136" s="195" t="str">
        <f t="shared" si="31"/>
        <v/>
      </c>
      <c r="C136" s="507">
        <f>IF(D93="","-",+C135+1)</f>
        <v>2047</v>
      </c>
      <c r="D136" s="374">
        <f>IF(F135+SUM(E$99:E135)=D$92,F135,D$92-SUM(E$99:E135))</f>
        <v>11448.698970909965</v>
      </c>
      <c r="E136" s="522">
        <f>IF(+J96&lt;F135,J96,D136)</f>
        <v>2166.8780487804879</v>
      </c>
      <c r="F136" s="523">
        <f t="shared" si="46"/>
        <v>9281.8209221294783</v>
      </c>
      <c r="G136" s="523">
        <f t="shared" si="39"/>
        <v>10365.259946519722</v>
      </c>
      <c r="H136" s="526">
        <f t="shared" si="40"/>
        <v>3343.4825127522695</v>
      </c>
      <c r="I136" s="577">
        <f t="shared" si="41"/>
        <v>3343.4825127522695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>
      <c r="B137" s="195" t="str">
        <f t="shared" si="31"/>
        <v/>
      </c>
      <c r="C137" s="507">
        <f>IF(D93="","-",+C136+1)</f>
        <v>2048</v>
      </c>
      <c r="D137" s="374">
        <f>IF(F136+SUM(E$99:E136)=D$92,F136,D$92-SUM(E$99:E136))</f>
        <v>9281.8209221294783</v>
      </c>
      <c r="E137" s="522">
        <f>IF(+J96&lt;F136,J96,D137)</f>
        <v>2166.8780487804879</v>
      </c>
      <c r="F137" s="523">
        <f t="shared" si="46"/>
        <v>7114.9428733489904</v>
      </c>
      <c r="G137" s="523">
        <f t="shared" si="39"/>
        <v>8198.3818977392348</v>
      </c>
      <c r="H137" s="526">
        <f t="shared" si="40"/>
        <v>3097.5110274029189</v>
      </c>
      <c r="I137" s="577">
        <f t="shared" si="41"/>
        <v>3097.5110274029189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>
      <c r="B138" s="195" t="str">
        <f t="shared" si="31"/>
        <v/>
      </c>
      <c r="C138" s="507">
        <f>IF(D93="","-",+C137+1)</f>
        <v>2049</v>
      </c>
      <c r="D138" s="374">
        <f>IF(F137+SUM(E$99:E137)=D$92,F137,D$92-SUM(E$99:E137))</f>
        <v>7114.9428733489904</v>
      </c>
      <c r="E138" s="522">
        <f>IF(+J96&lt;F137,J96,D138)</f>
        <v>2166.8780487804879</v>
      </c>
      <c r="F138" s="523">
        <f t="shared" si="46"/>
        <v>4948.0648245685024</v>
      </c>
      <c r="G138" s="523">
        <f t="shared" si="39"/>
        <v>6031.5038489587459</v>
      </c>
      <c r="H138" s="526">
        <f t="shared" si="40"/>
        <v>2851.5395420535683</v>
      </c>
      <c r="I138" s="577">
        <f t="shared" si="41"/>
        <v>2851.5395420535683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>
      <c r="B139" s="195" t="str">
        <f t="shared" si="31"/>
        <v/>
      </c>
      <c r="C139" s="507">
        <f>IF(D93="","-",+C138+1)</f>
        <v>2050</v>
      </c>
      <c r="D139" s="374">
        <f>IF(F138+SUM(E$99:E138)=D$92,F138,D$92-SUM(E$99:E138))</f>
        <v>4948.0648245685024</v>
      </c>
      <c r="E139" s="522">
        <f>IF(+J96&lt;F138,J96,D139)</f>
        <v>2166.8780487804879</v>
      </c>
      <c r="F139" s="523">
        <f t="shared" si="46"/>
        <v>2781.1867757880145</v>
      </c>
      <c r="G139" s="523">
        <f t="shared" si="39"/>
        <v>3864.6258001782585</v>
      </c>
      <c r="H139" s="526">
        <f t="shared" si="40"/>
        <v>2605.5680567042177</v>
      </c>
      <c r="I139" s="577">
        <f t="shared" si="41"/>
        <v>2605.5680567042177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>
      <c r="B140" s="195" t="str">
        <f t="shared" si="31"/>
        <v/>
      </c>
      <c r="C140" s="507">
        <f>IF(D93="","-",+C139+1)</f>
        <v>2051</v>
      </c>
      <c r="D140" s="374">
        <f>IF(F139+SUM(E$99:E139)=D$92,F139,D$92-SUM(E$99:E139))</f>
        <v>2781.1867757880145</v>
      </c>
      <c r="E140" s="522">
        <f>IF(+J96&lt;F139,J96,D140)</f>
        <v>2166.8780487804879</v>
      </c>
      <c r="F140" s="523">
        <f t="shared" si="46"/>
        <v>614.30872700752661</v>
      </c>
      <c r="G140" s="523">
        <f t="shared" si="39"/>
        <v>1697.7477513977706</v>
      </c>
      <c r="H140" s="526">
        <f t="shared" si="40"/>
        <v>2359.5965713548671</v>
      </c>
      <c r="I140" s="577">
        <f t="shared" si="41"/>
        <v>2359.5965713548671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>
      <c r="B141" s="195" t="str">
        <f t="shared" si="31"/>
        <v>IU</v>
      </c>
      <c r="C141" s="507">
        <f>IF(D93="","-",+C140+1)</f>
        <v>2052</v>
      </c>
      <c r="D141" s="374">
        <f>IF(F140+SUM(E$99:E140)=D$92,F140,D$92-SUM(E$99:E140))</f>
        <v>614.30872700747568</v>
      </c>
      <c r="E141" s="522">
        <f>IF(+J96&lt;F140,J96,D141)</f>
        <v>614.30872700747568</v>
      </c>
      <c r="F141" s="523">
        <f t="shared" si="46"/>
        <v>0</v>
      </c>
      <c r="G141" s="523">
        <f t="shared" si="39"/>
        <v>307.15436350373784</v>
      </c>
      <c r="H141" s="526">
        <f t="shared" si="40"/>
        <v>649.1751169573248</v>
      </c>
      <c r="I141" s="577">
        <f t="shared" si="41"/>
        <v>649.1751169573248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>
      <c r="B142" s="195" t="str">
        <f t="shared" si="31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6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>
      <c r="B143" s="195" t="str">
        <f t="shared" si="31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6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>
      <c r="B144" s="195" t="str">
        <f t="shared" si="31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6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>
      <c r="B145" s="195" t="str">
        <f t="shared" si="31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6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>
      <c r="B146" s="195" t="str">
        <f t="shared" si="31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6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>
      <c r="B147" s="195" t="str">
        <f t="shared" si="31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6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>
      <c r="B148" s="195" t="str">
        <f t="shared" si="31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6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>
      <c r="B149" s="195" t="str">
        <f t="shared" si="31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6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>
      <c r="B150" s="195" t="str">
        <f t="shared" si="31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6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>
      <c r="B151" s="195" t="str">
        <f t="shared" si="31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6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>
      <c r="B152" s="195" t="str">
        <f t="shared" si="31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6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>
      <c r="B153" s="195" t="str">
        <f t="shared" si="31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6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.5" thickBot="1">
      <c r="B154" s="195" t="str">
        <f t="shared" si="31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6"/>
        <v>0</v>
      </c>
      <c r="G154" s="528">
        <f t="shared" si="39"/>
        <v>0</v>
      </c>
      <c r="H154" s="530">
        <f t="shared" si="40"/>
        <v>0</v>
      </c>
      <c r="I154" s="579">
        <f t="shared" si="41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>
      <c r="C155" s="374" t="s">
        <v>78</v>
      </c>
      <c r="D155" s="375"/>
      <c r="E155" s="375">
        <f>SUM(E99:E154)</f>
        <v>88842</v>
      </c>
      <c r="F155" s="375"/>
      <c r="G155" s="375"/>
      <c r="H155" s="375">
        <f>SUM(H99:H154)</f>
        <v>316837.72845979483</v>
      </c>
      <c r="I155" s="375">
        <f>SUM(I99:I154)</f>
        <v>316837.72845979483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4" width="24" style="183" customWidth="1"/>
    <col min="5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26366.872043271276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26366.872043271276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5931.9285714285716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>G23</f>
        <v>32627.162932907937</v>
      </c>
      <c r="L23" s="519">
        <f t="shared" si="6"/>
        <v>0</v>
      </c>
      <c r="M23" s="518">
        <f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29644.91516610191</v>
      </c>
      <c r="H24" s="610">
        <v>29644.91516610191</v>
      </c>
      <c r="I24" s="511">
        <f t="shared" si="8"/>
        <v>0</v>
      </c>
      <c r="J24" s="511"/>
      <c r="K24" s="518">
        <f>G24</f>
        <v>29644.91516610191</v>
      </c>
      <c r="L24" s="519">
        <f t="shared" si="6"/>
        <v>0</v>
      </c>
      <c r="M24" s="518">
        <f>H24</f>
        <v>29644.91516610191</v>
      </c>
      <c r="N24" s="514">
        <f t="shared" si="7"/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5793.9767441860467</v>
      </c>
      <c r="F25" s="608">
        <v>201816.79389838743</v>
      </c>
      <c r="G25" s="609">
        <v>26174.394999763736</v>
      </c>
      <c r="H25" s="610">
        <v>26174.394999763736</v>
      </c>
      <c r="I25" s="511">
        <f t="shared" si="8"/>
        <v>0</v>
      </c>
      <c r="J25" s="511"/>
      <c r="K25" s="518">
        <f>G25</f>
        <v>26174.394999763736</v>
      </c>
      <c r="L25" s="519">
        <f t="shared" ref="L25" si="9">IF(K25&lt;&gt;0,+G25-K25,0)</f>
        <v>0</v>
      </c>
      <c r="M25" s="518">
        <f>H25</f>
        <v>26174.394999763736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31304.261716482131</v>
      </c>
      <c r="H26" s="610">
        <v>31304.261716482131</v>
      </c>
      <c r="I26" s="511">
        <f t="shared" si="8"/>
        <v>0</v>
      </c>
      <c r="J26" s="511"/>
      <c r="K26" s="518">
        <f>G26</f>
        <v>31304.261716482131</v>
      </c>
      <c r="L26" s="519">
        <f t="shared" ref="L26" si="10">IF(K26&lt;&gt;0,+G26-K26,0)</f>
        <v>0</v>
      </c>
      <c r="M26" s="518">
        <f>H26</f>
        <v>31304.261716482131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>IU</v>
      </c>
      <c r="C27" s="507">
        <f>IF(D11="","-",+C26+1)</f>
        <v>2021</v>
      </c>
      <c r="D27" s="608">
        <v>195740.18414228992</v>
      </c>
      <c r="E27" s="609">
        <v>5931.9285714285716</v>
      </c>
      <c r="F27" s="608">
        <v>189808.25557086134</v>
      </c>
      <c r="G27" s="609">
        <v>26366.872043271276</v>
      </c>
      <c r="H27" s="610">
        <v>26366.872043271276</v>
      </c>
      <c r="I27" s="511">
        <f t="shared" si="8"/>
        <v>0</v>
      </c>
      <c r="J27" s="511"/>
      <c r="K27" s="518">
        <f>G27</f>
        <v>26366.872043271276</v>
      </c>
      <c r="L27" s="519">
        <f t="shared" ref="L27" si="11">IF(K27&lt;&gt;0,+G27-K27,0)</f>
        <v>0</v>
      </c>
      <c r="M27" s="518">
        <f>H27</f>
        <v>26366.872043271276</v>
      </c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2022</v>
      </c>
      <c r="D28" s="523">
        <f>IF(F27+SUM(E$17:E27)=D$10,F27,D$10-SUM(E$17:E27))</f>
        <v>189808.25557086134</v>
      </c>
      <c r="E28" s="522">
        <f>IF(+I14&lt;F27,I14,D28)</f>
        <v>5931.9285714285716</v>
      </c>
      <c r="F28" s="523">
        <f t="shared" ref="F28:F49" si="12">+D28-E28</f>
        <v>183876.32699943276</v>
      </c>
      <c r="G28" s="524">
        <f t="shared" ref="G28:G54" si="13">+I$12*((D28+F28)/2)+E28</f>
        <v>25890.04353927738</v>
      </c>
      <c r="H28" s="491">
        <f t="shared" ref="H28:H54" si="14">+I$13*((D28+F28)/2)+E28</f>
        <v>25890.04353927738</v>
      </c>
      <c r="I28" s="511">
        <f t="shared" si="8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2023</v>
      </c>
      <c r="D29" s="523">
        <f>IF(F28+SUM(E$17:E28)=D$10,F28,D$10-SUM(E$17:E28))</f>
        <v>183876.32699943276</v>
      </c>
      <c r="E29" s="522">
        <f>IF(+I14&lt;F28,I14,D29)</f>
        <v>5931.9285714285716</v>
      </c>
      <c r="F29" s="523">
        <f t="shared" si="12"/>
        <v>177944.39842800418</v>
      </c>
      <c r="G29" s="524">
        <f t="shared" si="13"/>
        <v>25256.406948785356</v>
      </c>
      <c r="H29" s="491">
        <f t="shared" si="14"/>
        <v>25256.406948785356</v>
      </c>
      <c r="I29" s="511">
        <f t="shared" si="8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2024</v>
      </c>
      <c r="D30" s="523">
        <f>IF(F29+SUM(E$17:E29)=D$10,F29,D$10-SUM(E$17:E29))</f>
        <v>177944.39842800418</v>
      </c>
      <c r="E30" s="522">
        <f>IF(+I14&lt;F29,I14,D30)</f>
        <v>5931.9285714285716</v>
      </c>
      <c r="F30" s="523">
        <f t="shared" si="12"/>
        <v>172012.4698565756</v>
      </c>
      <c r="G30" s="524">
        <f t="shared" si="13"/>
        <v>24622.770358293328</v>
      </c>
      <c r="H30" s="491">
        <f t="shared" si="14"/>
        <v>24622.770358293328</v>
      </c>
      <c r="I30" s="511">
        <f t="shared" si="8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172012.4698565756</v>
      </c>
      <c r="E31" s="522">
        <f>IF(+I14&lt;F30,I14,D31)</f>
        <v>5931.9285714285716</v>
      </c>
      <c r="F31" s="523">
        <f t="shared" si="12"/>
        <v>166080.54128514702</v>
      </c>
      <c r="G31" s="524">
        <f t="shared" si="13"/>
        <v>23989.133767801301</v>
      </c>
      <c r="H31" s="491">
        <f t="shared" si="14"/>
        <v>23989.133767801301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166080.54128514702</v>
      </c>
      <c r="E32" s="522">
        <f>IF(+I14&lt;F31,I14,D32)</f>
        <v>5931.9285714285716</v>
      </c>
      <c r="F32" s="523">
        <f t="shared" si="12"/>
        <v>160148.61271371844</v>
      </c>
      <c r="G32" s="524">
        <f t="shared" si="13"/>
        <v>23355.497177309273</v>
      </c>
      <c r="H32" s="491">
        <f t="shared" si="14"/>
        <v>23355.497177309273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160148.61271371844</v>
      </c>
      <c r="E33" s="522">
        <f>IF(+I14&lt;F32,I14,D33)</f>
        <v>5931.9285714285716</v>
      </c>
      <c r="F33" s="523">
        <f t="shared" si="12"/>
        <v>154216.68414228986</v>
      </c>
      <c r="G33" s="524">
        <f t="shared" si="13"/>
        <v>22721.860586817245</v>
      </c>
      <c r="H33" s="491">
        <f t="shared" si="14"/>
        <v>22721.860586817245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154216.68414228986</v>
      </c>
      <c r="E34" s="522">
        <f>IF(+I14&lt;F33,I14,D34)</f>
        <v>5931.9285714285716</v>
      </c>
      <c r="F34" s="523">
        <f t="shared" si="12"/>
        <v>148284.75557086128</v>
      </c>
      <c r="G34" s="524">
        <f t="shared" si="13"/>
        <v>22088.223996325218</v>
      </c>
      <c r="H34" s="491">
        <f t="shared" si="14"/>
        <v>22088.223996325218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148284.75557086128</v>
      </c>
      <c r="E35" s="522">
        <f>IF(+I14&lt;F34,I14,D35)</f>
        <v>5931.9285714285716</v>
      </c>
      <c r="F35" s="523">
        <f t="shared" si="12"/>
        <v>142352.8269994327</v>
      </c>
      <c r="G35" s="524">
        <f t="shared" si="13"/>
        <v>21454.58740583319</v>
      </c>
      <c r="H35" s="491">
        <f t="shared" si="14"/>
        <v>21454.58740583319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142352.8269994327</v>
      </c>
      <c r="E36" s="522">
        <f>IF(+I14&lt;F35,I14,D36)</f>
        <v>5931.9285714285716</v>
      </c>
      <c r="F36" s="523">
        <f t="shared" si="12"/>
        <v>136420.89842800412</v>
      </c>
      <c r="G36" s="524">
        <f t="shared" si="13"/>
        <v>20820.950815341166</v>
      </c>
      <c r="H36" s="491">
        <f t="shared" si="14"/>
        <v>20820.950815341166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136420.89842800412</v>
      </c>
      <c r="E37" s="522">
        <f>IF(+I14&lt;F36,I14,D37)</f>
        <v>5931.9285714285716</v>
      </c>
      <c r="F37" s="523">
        <f t="shared" si="12"/>
        <v>130488.96985657555</v>
      </c>
      <c r="G37" s="524">
        <f t="shared" si="13"/>
        <v>20187.314224849139</v>
      </c>
      <c r="H37" s="491">
        <f t="shared" si="14"/>
        <v>20187.314224849139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130488.96985657555</v>
      </c>
      <c r="E38" s="522">
        <f>IF(+I14&lt;F37,I14,D38)</f>
        <v>5931.9285714285716</v>
      </c>
      <c r="F38" s="523">
        <f t="shared" si="12"/>
        <v>124557.04128514699</v>
      </c>
      <c r="G38" s="524">
        <f t="shared" si="13"/>
        <v>19553.677634357115</v>
      </c>
      <c r="H38" s="491">
        <f t="shared" si="14"/>
        <v>19553.677634357115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124557.04128514699</v>
      </c>
      <c r="E39" s="522">
        <f>IF(+I14&lt;F38,I14,D39)</f>
        <v>5931.9285714285716</v>
      </c>
      <c r="F39" s="523">
        <f t="shared" si="12"/>
        <v>118625.11271371842</v>
      </c>
      <c r="G39" s="524">
        <f t="shared" si="13"/>
        <v>18920.041043865087</v>
      </c>
      <c r="H39" s="491">
        <f t="shared" si="14"/>
        <v>18920.041043865087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118625.11271371842</v>
      </c>
      <c r="E40" s="522">
        <f>IF(+I14&lt;F39,I14,D40)</f>
        <v>5931.9285714285716</v>
      </c>
      <c r="F40" s="523">
        <f t="shared" si="12"/>
        <v>112693.18414228986</v>
      </c>
      <c r="G40" s="524">
        <f t="shared" si="13"/>
        <v>18286.404453373063</v>
      </c>
      <c r="H40" s="491">
        <f t="shared" si="14"/>
        <v>18286.404453373063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112693.18414228986</v>
      </c>
      <c r="E41" s="522">
        <f>IF(+I14&lt;F40,I14,D41)</f>
        <v>5931.9285714285716</v>
      </c>
      <c r="F41" s="523">
        <f t="shared" si="12"/>
        <v>106761.25557086129</v>
      </c>
      <c r="G41" s="524">
        <f t="shared" si="13"/>
        <v>17652.767862881035</v>
      </c>
      <c r="H41" s="491">
        <f t="shared" si="14"/>
        <v>17652.767862881035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106761.25557086129</v>
      </c>
      <c r="E42" s="522">
        <f>IF(+I14&lt;F41,I14,D42)</f>
        <v>5931.9285714285716</v>
      </c>
      <c r="F42" s="523">
        <f t="shared" si="12"/>
        <v>100829.32699943273</v>
      </c>
      <c r="G42" s="524">
        <f t="shared" si="13"/>
        <v>17019.131272389011</v>
      </c>
      <c r="H42" s="491">
        <f t="shared" si="14"/>
        <v>17019.131272389011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100829.32699943273</v>
      </c>
      <c r="E43" s="522">
        <f>IF(+I14&lt;F42,I14,D43)</f>
        <v>5931.9285714285716</v>
      </c>
      <c r="F43" s="523">
        <f t="shared" si="12"/>
        <v>94897.398428004162</v>
      </c>
      <c r="G43" s="524">
        <f t="shared" si="13"/>
        <v>16385.494681896984</v>
      </c>
      <c r="H43" s="491">
        <f t="shared" si="14"/>
        <v>16385.494681896984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94897.398428004162</v>
      </c>
      <c r="E44" s="522">
        <f>IF(+I14&lt;F43,I14,D44)</f>
        <v>5931.9285714285716</v>
      </c>
      <c r="F44" s="523">
        <f t="shared" si="12"/>
        <v>88965.469856575597</v>
      </c>
      <c r="G44" s="524">
        <f t="shared" si="13"/>
        <v>15751.85809140496</v>
      </c>
      <c r="H44" s="491">
        <f t="shared" si="14"/>
        <v>15751.85809140496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88965.469856575597</v>
      </c>
      <c r="E45" s="522">
        <f>IF(+I14&lt;F44,I14,D45)</f>
        <v>5931.9285714285716</v>
      </c>
      <c r="F45" s="523">
        <f t="shared" si="12"/>
        <v>83033.541285147032</v>
      </c>
      <c r="G45" s="524">
        <f t="shared" si="13"/>
        <v>15118.221500912936</v>
      </c>
      <c r="H45" s="491">
        <f t="shared" si="14"/>
        <v>15118.221500912936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83033.541285147032</v>
      </c>
      <c r="E46" s="522">
        <f>IF(+I14&lt;F45,I14,D46)</f>
        <v>5931.9285714285716</v>
      </c>
      <c r="F46" s="523">
        <f t="shared" si="12"/>
        <v>77101.612713718467</v>
      </c>
      <c r="G46" s="524">
        <f t="shared" si="13"/>
        <v>14484.584910420912</v>
      </c>
      <c r="H46" s="491">
        <f t="shared" si="14"/>
        <v>14484.584910420912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77101.612713718467</v>
      </c>
      <c r="E47" s="522">
        <f>IF(+I14&lt;F46,I14,D47)</f>
        <v>5931.9285714285716</v>
      </c>
      <c r="F47" s="523">
        <f t="shared" si="12"/>
        <v>71169.684142289902</v>
      </c>
      <c r="G47" s="524">
        <f t="shared" si="13"/>
        <v>13850.948319928884</v>
      </c>
      <c r="H47" s="491">
        <f t="shared" si="14"/>
        <v>13850.948319928884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71169.684142289902</v>
      </c>
      <c r="E48" s="522">
        <f>IF(+I14&lt;F47,I14,D48)</f>
        <v>5931.9285714285716</v>
      </c>
      <c r="F48" s="523">
        <f t="shared" si="12"/>
        <v>65237.755570861329</v>
      </c>
      <c r="G48" s="524">
        <f t="shared" si="13"/>
        <v>13217.311729436857</v>
      </c>
      <c r="H48" s="491">
        <f t="shared" si="14"/>
        <v>13217.311729436857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65237.755570861329</v>
      </c>
      <c r="E49" s="522">
        <f>IF(+I14&lt;F48,I14,D49)</f>
        <v>5931.9285714285716</v>
      </c>
      <c r="F49" s="523">
        <f t="shared" si="12"/>
        <v>59305.826999432757</v>
      </c>
      <c r="G49" s="524">
        <f t="shared" si="13"/>
        <v>12583.675138944833</v>
      </c>
      <c r="H49" s="491">
        <f t="shared" si="14"/>
        <v>12583.675138944833</v>
      </c>
      <c r="I49" s="511">
        <f t="shared" si="8"/>
        <v>0</v>
      </c>
      <c r="J49" s="511"/>
      <c r="K49" s="525"/>
      <c r="L49" s="514">
        <f t="shared" ref="L49:L72" si="15">IF(K49&lt;&gt;0,+G49-K49,0)</f>
        <v>0</v>
      </c>
      <c r="M49" s="525"/>
      <c r="N49" s="514">
        <f t="shared" ref="N49:N72" si="16">IF(M49&lt;&gt;0,+H49-M49,0)</f>
        <v>0</v>
      </c>
      <c r="O49" s="514">
        <f t="shared" ref="O49:O72" si="17">+N49-L49</f>
        <v>0</v>
      </c>
      <c r="P49" s="272"/>
    </row>
    <row r="50" spans="2:17">
      <c r="B50" s="195" t="str">
        <f t="shared" ref="B50:B72" si="18">IF(D50=F49,"","IU")</f>
        <v/>
      </c>
      <c r="C50" s="507">
        <f>IF(D11="","-",+C49+1)</f>
        <v>2044</v>
      </c>
      <c r="D50" s="523">
        <f>IF(F49+SUM(E$17:E49)=D$10,F49,D$10-SUM(E$17:E49))</f>
        <v>59305.826999432757</v>
      </c>
      <c r="E50" s="522">
        <f>IF(+I14&lt;F49,I14,D50)</f>
        <v>5931.9285714285716</v>
      </c>
      <c r="F50" s="523">
        <f t="shared" ref="F50:F72" si="19">+D50-E50</f>
        <v>53373.898428004184</v>
      </c>
      <c r="G50" s="524">
        <f t="shared" si="13"/>
        <v>11950.038548452805</v>
      </c>
      <c r="H50" s="491">
        <f t="shared" si="14"/>
        <v>11950.038548452805</v>
      </c>
      <c r="I50" s="511">
        <f t="shared" ref="I50:I72" si="20">H50-G50</f>
        <v>0</v>
      </c>
      <c r="J50" s="511"/>
      <c r="K50" s="525"/>
      <c r="L50" s="514">
        <f t="shared" si="15"/>
        <v>0</v>
      </c>
      <c r="M50" s="525"/>
      <c r="N50" s="514">
        <f t="shared" si="16"/>
        <v>0</v>
      </c>
      <c r="O50" s="514">
        <f t="shared" si="17"/>
        <v>0</v>
      </c>
      <c r="P50" s="272"/>
    </row>
    <row r="51" spans="2:17">
      <c r="B51" s="195" t="str">
        <f t="shared" si="18"/>
        <v/>
      </c>
      <c r="C51" s="507">
        <f>IF(D11="","-",+C50+1)</f>
        <v>2045</v>
      </c>
      <c r="D51" s="523">
        <f>IF(F50+SUM(E$17:E50)=D$10,F50,D$10-SUM(E$17:E50))</f>
        <v>53373.898428004184</v>
      </c>
      <c r="E51" s="522">
        <f>IF(+I14&lt;F50,I14,D51)</f>
        <v>5931.9285714285716</v>
      </c>
      <c r="F51" s="523">
        <f t="shared" si="19"/>
        <v>47441.969856575612</v>
      </c>
      <c r="G51" s="524">
        <f t="shared" si="13"/>
        <v>11316.401957960781</v>
      </c>
      <c r="H51" s="491">
        <f t="shared" si="14"/>
        <v>11316.401957960781</v>
      </c>
      <c r="I51" s="511">
        <f t="shared" si="20"/>
        <v>0</v>
      </c>
      <c r="J51" s="511"/>
      <c r="K51" s="525"/>
      <c r="L51" s="514">
        <f t="shared" si="15"/>
        <v>0</v>
      </c>
      <c r="M51" s="525"/>
      <c r="N51" s="514">
        <f t="shared" si="16"/>
        <v>0</v>
      </c>
      <c r="O51" s="514">
        <f t="shared" si="17"/>
        <v>0</v>
      </c>
      <c r="P51" s="272"/>
    </row>
    <row r="52" spans="2:17">
      <c r="B52" s="195" t="str">
        <f t="shared" si="18"/>
        <v/>
      </c>
      <c r="C52" s="507">
        <f>IF(D11="","-",+C51+1)</f>
        <v>2046</v>
      </c>
      <c r="D52" s="523">
        <f>IF(F51+SUM(E$17:E51)=D$10,F51,D$10-SUM(E$17:E51))</f>
        <v>47441.969856575612</v>
      </c>
      <c r="E52" s="522">
        <f>IF(+I14&lt;F51,I14,D52)</f>
        <v>5931.9285714285716</v>
      </c>
      <c r="F52" s="523">
        <f t="shared" si="19"/>
        <v>41510.041285147039</v>
      </c>
      <c r="G52" s="524">
        <f t="shared" si="13"/>
        <v>10682.765367468754</v>
      </c>
      <c r="H52" s="491">
        <f t="shared" si="14"/>
        <v>10682.765367468754</v>
      </c>
      <c r="I52" s="511">
        <f t="shared" si="20"/>
        <v>0</v>
      </c>
      <c r="J52" s="511"/>
      <c r="K52" s="525"/>
      <c r="L52" s="514">
        <f t="shared" si="15"/>
        <v>0</v>
      </c>
      <c r="M52" s="525"/>
      <c r="N52" s="514">
        <f t="shared" si="16"/>
        <v>0</v>
      </c>
      <c r="O52" s="514">
        <f t="shared" si="17"/>
        <v>0</v>
      </c>
      <c r="P52" s="272"/>
    </row>
    <row r="53" spans="2:17">
      <c r="B53" s="195" t="str">
        <f t="shared" si="18"/>
        <v/>
      </c>
      <c r="C53" s="507">
        <f>IF(D11="","-",+C52+1)</f>
        <v>2047</v>
      </c>
      <c r="D53" s="523">
        <f>IF(F52+SUM(E$17:E52)=D$10,F52,D$10-SUM(E$17:E52))</f>
        <v>41510.041285147039</v>
      </c>
      <c r="E53" s="522">
        <f>IF(+I14&lt;F52,I14,D53)</f>
        <v>5931.9285714285716</v>
      </c>
      <c r="F53" s="523">
        <f t="shared" si="19"/>
        <v>35578.112713718467</v>
      </c>
      <c r="G53" s="524">
        <f t="shared" si="13"/>
        <v>10049.128776976728</v>
      </c>
      <c r="H53" s="491">
        <f t="shared" si="14"/>
        <v>10049.128776976728</v>
      </c>
      <c r="I53" s="511">
        <f t="shared" si="20"/>
        <v>0</v>
      </c>
      <c r="J53" s="511"/>
      <c r="K53" s="525"/>
      <c r="L53" s="514">
        <f t="shared" si="15"/>
        <v>0</v>
      </c>
      <c r="M53" s="525"/>
      <c r="N53" s="514">
        <f t="shared" si="16"/>
        <v>0</v>
      </c>
      <c r="O53" s="514">
        <f t="shared" si="17"/>
        <v>0</v>
      </c>
      <c r="P53" s="272"/>
    </row>
    <row r="54" spans="2:17">
      <c r="B54" s="195" t="str">
        <f t="shared" si="18"/>
        <v/>
      </c>
      <c r="C54" s="507">
        <f>IF(D11="","-",+C53+1)</f>
        <v>2048</v>
      </c>
      <c r="D54" s="523">
        <f>IF(F53+SUM(E$17:E53)=D$10,F53,D$10-SUM(E$17:E53))</f>
        <v>35578.112713718467</v>
      </c>
      <c r="E54" s="522">
        <f>IF(+I14&lt;F53,I14,D54)</f>
        <v>5931.9285714285716</v>
      </c>
      <c r="F54" s="523">
        <f t="shared" si="19"/>
        <v>29646.184142289894</v>
      </c>
      <c r="G54" s="524">
        <f t="shared" si="13"/>
        <v>9415.492186484702</v>
      </c>
      <c r="H54" s="491">
        <f t="shared" si="14"/>
        <v>9415.492186484702</v>
      </c>
      <c r="I54" s="511">
        <f t="shared" si="20"/>
        <v>0</v>
      </c>
      <c r="J54" s="511"/>
      <c r="K54" s="525"/>
      <c r="L54" s="514">
        <f t="shared" si="15"/>
        <v>0</v>
      </c>
      <c r="M54" s="525"/>
      <c r="N54" s="514">
        <f t="shared" si="16"/>
        <v>0</v>
      </c>
      <c r="O54" s="514">
        <f t="shared" si="17"/>
        <v>0</v>
      </c>
      <c r="P54" s="272"/>
    </row>
    <row r="55" spans="2:17">
      <c r="B55" s="195" t="str">
        <f t="shared" si="18"/>
        <v/>
      </c>
      <c r="C55" s="507">
        <f>IF(D11="","-",+C54+1)</f>
        <v>2049</v>
      </c>
      <c r="D55" s="523">
        <f>IF(F54+SUM(E$17:E54)=D$10,F54,D$10-SUM(E$17:E54))</f>
        <v>29646.184142289894</v>
      </c>
      <c r="E55" s="522">
        <f>IF(+I14&lt;F54,I14,D55)</f>
        <v>5931.9285714285716</v>
      </c>
      <c r="F55" s="523">
        <f t="shared" si="19"/>
        <v>23714.255570861322</v>
      </c>
      <c r="G55" s="524">
        <f t="shared" ref="G55:G72" si="21">+I$12*((D55+F55)/2)+E55</f>
        <v>8781.8555959926744</v>
      </c>
      <c r="H55" s="491">
        <f t="shared" ref="H55:H72" si="22">+I$13*((D55+F55)/2)+E55</f>
        <v>8781.8555959926744</v>
      </c>
      <c r="I55" s="511">
        <f t="shared" si="20"/>
        <v>0</v>
      </c>
      <c r="J55" s="511"/>
      <c r="K55" s="525"/>
      <c r="L55" s="514">
        <f t="shared" si="15"/>
        <v>0</v>
      </c>
      <c r="M55" s="525"/>
      <c r="N55" s="514">
        <f t="shared" si="16"/>
        <v>0</v>
      </c>
      <c r="O55" s="514">
        <f t="shared" si="17"/>
        <v>0</v>
      </c>
      <c r="P55" s="272"/>
    </row>
    <row r="56" spans="2:17">
      <c r="B56" s="195" t="str">
        <f t="shared" si="18"/>
        <v/>
      </c>
      <c r="C56" s="507">
        <f>IF(D11="","-",+C55+1)</f>
        <v>2050</v>
      </c>
      <c r="D56" s="523">
        <f>IF(F55+SUM(E$17:E55)=D$10,F55,D$10-SUM(E$17:E55))</f>
        <v>23714.255570861322</v>
      </c>
      <c r="E56" s="522">
        <f>IF(+I14&lt;F55,I14,D56)</f>
        <v>5931.9285714285716</v>
      </c>
      <c r="F56" s="523">
        <f t="shared" si="19"/>
        <v>17782.326999432749</v>
      </c>
      <c r="G56" s="524">
        <f t="shared" si="21"/>
        <v>8148.2190055006486</v>
      </c>
      <c r="H56" s="491">
        <f t="shared" si="22"/>
        <v>8148.2190055006486</v>
      </c>
      <c r="I56" s="511">
        <f t="shared" si="20"/>
        <v>0</v>
      </c>
      <c r="J56" s="511"/>
      <c r="K56" s="525"/>
      <c r="L56" s="514">
        <f t="shared" si="15"/>
        <v>0</v>
      </c>
      <c r="M56" s="525"/>
      <c r="N56" s="514">
        <f t="shared" si="16"/>
        <v>0</v>
      </c>
      <c r="O56" s="514">
        <f t="shared" si="17"/>
        <v>0</v>
      </c>
      <c r="P56" s="272"/>
    </row>
    <row r="57" spans="2:17">
      <c r="B57" s="195" t="str">
        <f t="shared" si="18"/>
        <v/>
      </c>
      <c r="C57" s="507">
        <f>IF(D11="","-",+C56+1)</f>
        <v>2051</v>
      </c>
      <c r="D57" s="523">
        <f>IF(F56+SUM(E$17:E56)=D$10,F56,D$10-SUM(E$17:E56))</f>
        <v>17782.326999432749</v>
      </c>
      <c r="E57" s="522">
        <f>IF(+I14&lt;F56,I14,D57)</f>
        <v>5931.9285714285716</v>
      </c>
      <c r="F57" s="523">
        <f t="shared" si="19"/>
        <v>11850.398428004177</v>
      </c>
      <c r="G57" s="524">
        <f t="shared" si="21"/>
        <v>7514.5824150086228</v>
      </c>
      <c r="H57" s="491">
        <f t="shared" si="22"/>
        <v>7514.5824150086228</v>
      </c>
      <c r="I57" s="511">
        <f t="shared" si="20"/>
        <v>0</v>
      </c>
      <c r="J57" s="511"/>
      <c r="K57" s="525"/>
      <c r="L57" s="514">
        <f t="shared" si="15"/>
        <v>0</v>
      </c>
      <c r="M57" s="525"/>
      <c r="N57" s="514">
        <f t="shared" si="16"/>
        <v>0</v>
      </c>
      <c r="O57" s="514">
        <f t="shared" si="17"/>
        <v>0</v>
      </c>
      <c r="P57" s="272"/>
    </row>
    <row r="58" spans="2:17">
      <c r="B58" s="195" t="str">
        <f t="shared" si="18"/>
        <v/>
      </c>
      <c r="C58" s="507">
        <f>IF(D11="","-",+C57+1)</f>
        <v>2052</v>
      </c>
      <c r="D58" s="523">
        <f>IF(F57+SUM(E$17:E57)=D$10,F57,D$10-SUM(E$17:E57))</f>
        <v>11850.398428004177</v>
      </c>
      <c r="E58" s="522">
        <f>IF(+I14&lt;F57,I14,D58)</f>
        <v>5931.9285714285716</v>
      </c>
      <c r="F58" s="523">
        <f t="shared" si="19"/>
        <v>5918.4698565756053</v>
      </c>
      <c r="G58" s="524">
        <f t="shared" si="21"/>
        <v>6880.9458245165961</v>
      </c>
      <c r="H58" s="491">
        <f t="shared" si="22"/>
        <v>6880.9458245165961</v>
      </c>
      <c r="I58" s="511">
        <f t="shared" si="20"/>
        <v>0</v>
      </c>
      <c r="J58" s="511"/>
      <c r="K58" s="525"/>
      <c r="L58" s="514">
        <f t="shared" si="15"/>
        <v>0</v>
      </c>
      <c r="M58" s="525"/>
      <c r="N58" s="514">
        <f t="shared" si="16"/>
        <v>0</v>
      </c>
      <c r="O58" s="514">
        <f t="shared" si="17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18"/>
        <v/>
      </c>
      <c r="C59" s="507">
        <f>IF(D11="","-",+C58+1)</f>
        <v>2053</v>
      </c>
      <c r="D59" s="523">
        <f>IF(F58+SUM(E$17:E58)=D$10,F58,D$10-SUM(E$17:E58))</f>
        <v>5918.4698565756053</v>
      </c>
      <c r="E59" s="522">
        <f>IF(+I14&lt;F58,I14,D59)</f>
        <v>5918.4698565756053</v>
      </c>
      <c r="F59" s="523">
        <f t="shared" si="19"/>
        <v>0</v>
      </c>
      <c r="G59" s="524">
        <f t="shared" si="21"/>
        <v>6234.5693354966115</v>
      </c>
      <c r="H59" s="491">
        <f t="shared" si="22"/>
        <v>6234.5693354966115</v>
      </c>
      <c r="I59" s="511">
        <f t="shared" si="20"/>
        <v>0</v>
      </c>
      <c r="J59" s="511"/>
      <c r="K59" s="525"/>
      <c r="L59" s="514">
        <f t="shared" si="15"/>
        <v>0</v>
      </c>
      <c r="M59" s="525"/>
      <c r="N59" s="514">
        <f t="shared" si="16"/>
        <v>0</v>
      </c>
      <c r="O59" s="514">
        <f t="shared" si="17"/>
        <v>0</v>
      </c>
      <c r="P59" s="272"/>
    </row>
    <row r="60" spans="2:17">
      <c r="B60" s="195" t="str">
        <f t="shared" si="18"/>
        <v/>
      </c>
      <c r="C60" s="507">
        <f>IF(D11="","-",+C59+1)</f>
        <v>2054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9"/>
        <v>0</v>
      </c>
      <c r="G60" s="524">
        <f t="shared" si="21"/>
        <v>0</v>
      </c>
      <c r="H60" s="491">
        <f t="shared" si="22"/>
        <v>0</v>
      </c>
      <c r="I60" s="511">
        <f t="shared" si="20"/>
        <v>0</v>
      </c>
      <c r="J60" s="511"/>
      <c r="K60" s="525"/>
      <c r="L60" s="514">
        <f t="shared" si="15"/>
        <v>0</v>
      </c>
      <c r="M60" s="525"/>
      <c r="N60" s="514">
        <f t="shared" si="16"/>
        <v>0</v>
      </c>
      <c r="O60" s="514">
        <f t="shared" si="17"/>
        <v>0</v>
      </c>
      <c r="P60" s="272"/>
    </row>
    <row r="61" spans="2:17">
      <c r="B61" s="195" t="str">
        <f t="shared" si="18"/>
        <v/>
      </c>
      <c r="C61" s="507">
        <f>IF(D11="","-",+C60+1)</f>
        <v>2055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1"/>
        <v>0</v>
      </c>
      <c r="H61" s="491">
        <f t="shared" si="22"/>
        <v>0</v>
      </c>
      <c r="I61" s="511">
        <f t="shared" si="20"/>
        <v>0</v>
      </c>
      <c r="J61" s="511"/>
      <c r="K61" s="525"/>
      <c r="L61" s="514">
        <f t="shared" si="15"/>
        <v>0</v>
      </c>
      <c r="M61" s="525"/>
      <c r="N61" s="514">
        <f t="shared" si="16"/>
        <v>0</v>
      </c>
      <c r="O61" s="514">
        <f t="shared" si="17"/>
        <v>0</v>
      </c>
      <c r="P61" s="272"/>
    </row>
    <row r="62" spans="2:17">
      <c r="B62" s="195" t="str">
        <f t="shared" si="18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1"/>
        <v>0</v>
      </c>
      <c r="H62" s="491">
        <f t="shared" si="22"/>
        <v>0</v>
      </c>
      <c r="I62" s="511">
        <f t="shared" si="20"/>
        <v>0</v>
      </c>
      <c r="J62" s="511"/>
      <c r="K62" s="525"/>
      <c r="L62" s="514">
        <f t="shared" si="15"/>
        <v>0</v>
      </c>
      <c r="M62" s="525"/>
      <c r="N62" s="514">
        <f t="shared" si="16"/>
        <v>0</v>
      </c>
      <c r="O62" s="514">
        <f t="shared" si="17"/>
        <v>0</v>
      </c>
      <c r="P62" s="272"/>
    </row>
    <row r="63" spans="2:17">
      <c r="B63" s="195" t="str">
        <f t="shared" si="18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1"/>
        <v>0</v>
      </c>
      <c r="H63" s="491">
        <f t="shared" si="22"/>
        <v>0</v>
      </c>
      <c r="I63" s="511">
        <f t="shared" si="20"/>
        <v>0</v>
      </c>
      <c r="J63" s="511"/>
      <c r="K63" s="525"/>
      <c r="L63" s="514">
        <f t="shared" si="15"/>
        <v>0</v>
      </c>
      <c r="M63" s="525"/>
      <c r="N63" s="514">
        <f t="shared" si="16"/>
        <v>0</v>
      </c>
      <c r="O63" s="514">
        <f t="shared" si="17"/>
        <v>0</v>
      </c>
      <c r="P63" s="272"/>
    </row>
    <row r="64" spans="2:17">
      <c r="B64" s="195" t="str">
        <f t="shared" si="18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1"/>
        <v>0</v>
      </c>
      <c r="H64" s="491">
        <f t="shared" si="22"/>
        <v>0</v>
      </c>
      <c r="I64" s="511">
        <f t="shared" si="20"/>
        <v>0</v>
      </c>
      <c r="J64" s="511"/>
      <c r="K64" s="525"/>
      <c r="L64" s="514">
        <f t="shared" si="15"/>
        <v>0</v>
      </c>
      <c r="M64" s="525"/>
      <c r="N64" s="514">
        <f t="shared" si="16"/>
        <v>0</v>
      </c>
      <c r="O64" s="514">
        <f t="shared" si="17"/>
        <v>0</v>
      </c>
      <c r="P64" s="272"/>
    </row>
    <row r="65" spans="1:16">
      <c r="B65" s="195" t="str">
        <f t="shared" si="18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1"/>
        <v>0</v>
      </c>
      <c r="H65" s="491">
        <f t="shared" si="22"/>
        <v>0</v>
      </c>
      <c r="I65" s="511">
        <f t="shared" si="20"/>
        <v>0</v>
      </c>
      <c r="J65" s="511"/>
      <c r="K65" s="525"/>
      <c r="L65" s="514">
        <f t="shared" si="15"/>
        <v>0</v>
      </c>
      <c r="M65" s="525"/>
      <c r="N65" s="514">
        <f t="shared" si="16"/>
        <v>0</v>
      </c>
      <c r="O65" s="514">
        <f t="shared" si="17"/>
        <v>0</v>
      </c>
      <c r="P65" s="272"/>
    </row>
    <row r="66" spans="1:16">
      <c r="B66" s="195" t="str">
        <f t="shared" si="18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1"/>
        <v>0</v>
      </c>
      <c r="H66" s="491">
        <f t="shared" si="22"/>
        <v>0</v>
      </c>
      <c r="I66" s="511">
        <f t="shared" si="20"/>
        <v>0</v>
      </c>
      <c r="J66" s="511"/>
      <c r="K66" s="525"/>
      <c r="L66" s="514">
        <f t="shared" si="15"/>
        <v>0</v>
      </c>
      <c r="M66" s="525"/>
      <c r="N66" s="514">
        <f t="shared" si="16"/>
        <v>0</v>
      </c>
      <c r="O66" s="514">
        <f t="shared" si="17"/>
        <v>0</v>
      </c>
      <c r="P66" s="272"/>
    </row>
    <row r="67" spans="1:16">
      <c r="B67" s="195" t="str">
        <f t="shared" si="18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1"/>
        <v>0</v>
      </c>
      <c r="H67" s="491">
        <f t="shared" si="22"/>
        <v>0</v>
      </c>
      <c r="I67" s="511">
        <f t="shared" si="20"/>
        <v>0</v>
      </c>
      <c r="J67" s="511"/>
      <c r="K67" s="525"/>
      <c r="L67" s="514">
        <f t="shared" si="15"/>
        <v>0</v>
      </c>
      <c r="M67" s="525"/>
      <c r="N67" s="514">
        <f t="shared" si="16"/>
        <v>0</v>
      </c>
      <c r="O67" s="514">
        <f t="shared" si="17"/>
        <v>0</v>
      </c>
      <c r="P67" s="272"/>
    </row>
    <row r="68" spans="1:16">
      <c r="B68" s="195" t="str">
        <f t="shared" si="18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1"/>
        <v>0</v>
      </c>
      <c r="H68" s="491">
        <f t="shared" si="22"/>
        <v>0</v>
      </c>
      <c r="I68" s="511">
        <f t="shared" si="20"/>
        <v>0</v>
      </c>
      <c r="J68" s="511"/>
      <c r="K68" s="525"/>
      <c r="L68" s="514">
        <f t="shared" si="15"/>
        <v>0</v>
      </c>
      <c r="M68" s="525"/>
      <c r="N68" s="514">
        <f t="shared" si="16"/>
        <v>0</v>
      </c>
      <c r="O68" s="514">
        <f t="shared" si="17"/>
        <v>0</v>
      </c>
      <c r="P68" s="272"/>
    </row>
    <row r="69" spans="1:16">
      <c r="B69" s="195" t="str">
        <f t="shared" si="18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1"/>
        <v>0</v>
      </c>
      <c r="H69" s="491">
        <f t="shared" si="22"/>
        <v>0</v>
      </c>
      <c r="I69" s="511">
        <f t="shared" si="20"/>
        <v>0</v>
      </c>
      <c r="J69" s="511"/>
      <c r="K69" s="525"/>
      <c r="L69" s="514">
        <f t="shared" si="15"/>
        <v>0</v>
      </c>
      <c r="M69" s="525"/>
      <c r="N69" s="514">
        <f t="shared" si="16"/>
        <v>0</v>
      </c>
      <c r="O69" s="514">
        <f t="shared" si="17"/>
        <v>0</v>
      </c>
      <c r="P69" s="272"/>
    </row>
    <row r="70" spans="1:16">
      <c r="B70" s="195" t="str">
        <f t="shared" si="18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1"/>
        <v>0</v>
      </c>
      <c r="H70" s="491">
        <f t="shared" si="22"/>
        <v>0</v>
      </c>
      <c r="I70" s="511">
        <f t="shared" si="20"/>
        <v>0</v>
      </c>
      <c r="J70" s="511"/>
      <c r="K70" s="525"/>
      <c r="L70" s="514">
        <f t="shared" si="15"/>
        <v>0</v>
      </c>
      <c r="M70" s="525"/>
      <c r="N70" s="514">
        <f t="shared" si="16"/>
        <v>0</v>
      </c>
      <c r="O70" s="514">
        <f t="shared" si="17"/>
        <v>0</v>
      </c>
      <c r="P70" s="272"/>
    </row>
    <row r="71" spans="1:16">
      <c r="B71" s="195" t="str">
        <f t="shared" si="18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1"/>
        <v>0</v>
      </c>
      <c r="H71" s="491">
        <f t="shared" si="22"/>
        <v>0</v>
      </c>
      <c r="I71" s="511">
        <f t="shared" si="20"/>
        <v>0</v>
      </c>
      <c r="J71" s="511"/>
      <c r="K71" s="525"/>
      <c r="L71" s="514">
        <f t="shared" si="15"/>
        <v>0</v>
      </c>
      <c r="M71" s="525"/>
      <c r="N71" s="514">
        <f t="shared" si="16"/>
        <v>0</v>
      </c>
      <c r="O71" s="514">
        <f t="shared" si="17"/>
        <v>0</v>
      </c>
      <c r="P71" s="272"/>
    </row>
    <row r="72" spans="1:16" ht="13.5" thickBot="1">
      <c r="B72" s="195" t="str">
        <f t="shared" si="18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1"/>
        <v>0</v>
      </c>
      <c r="H72" s="471">
        <f t="shared" si="22"/>
        <v>0</v>
      </c>
      <c r="I72" s="531">
        <f t="shared" si="20"/>
        <v>0</v>
      </c>
      <c r="J72" s="511"/>
      <c r="K72" s="532"/>
      <c r="L72" s="533">
        <f t="shared" si="15"/>
        <v>0</v>
      </c>
      <c r="M72" s="532"/>
      <c r="N72" s="533">
        <f t="shared" si="16"/>
        <v>0</v>
      </c>
      <c r="O72" s="533">
        <f t="shared" si="17"/>
        <v>0</v>
      </c>
      <c r="P72" s="272"/>
    </row>
    <row r="73" spans="1:16">
      <c r="C73" s="374" t="s">
        <v>78</v>
      </c>
      <c r="D73" s="375"/>
      <c r="E73" s="375">
        <f>SUM(E17:E72)</f>
        <v>249141.00000000006</v>
      </c>
      <c r="F73" s="375"/>
      <c r="G73" s="375">
        <f>SUM(G17:G72)</f>
        <v>861951.51548673538</v>
      </c>
      <c r="H73" s="375">
        <f>SUM(H17:H72)</f>
        <v>861951.51548673538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26366.872043271276</v>
      </c>
      <c r="N87" s="546">
        <f>IF(J92&lt;D11,0,VLOOKUP(J92,C17:O72,11))</f>
        <v>26366.872043271276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27647.182105326981</v>
      </c>
      <c r="N88" s="550">
        <f>IF(J92&lt;D11,0,VLOOKUP(J92,C99:P154,7))</f>
        <v>27647.182105326981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1280.3100620557052</v>
      </c>
      <c r="N89" s="555">
        <f>+N88-N87</f>
        <v>1280.3100620557052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6076.6097560975613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23">+I99-H99</f>
        <v>0</v>
      </c>
      <c r="K99" s="514"/>
      <c r="L99" s="512">
        <f t="shared" ref="L99:L104" si="24">H99</f>
        <v>21475.853068363114</v>
      </c>
      <c r="M99" s="597">
        <f t="shared" ref="M99:M130" si="25">IF(L99&lt;&gt;0,+H99-L99,0)</f>
        <v>0</v>
      </c>
      <c r="N99" s="512">
        <f t="shared" ref="N99:N104" si="26">I99</f>
        <v>21475.853068363114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 t="shared" ref="B100:B131" si="29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23"/>
        <v>0</v>
      </c>
      <c r="K100" s="514"/>
      <c r="L100" s="518">
        <f t="shared" si="24"/>
        <v>41721.09968063391</v>
      </c>
      <c r="M100" s="519">
        <f t="shared" si="25"/>
        <v>0</v>
      </c>
      <c r="N100" s="518">
        <f t="shared" si="26"/>
        <v>41721.09968063391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si="29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24"/>
        <v>38033.557147693406</v>
      </c>
      <c r="M101" s="519">
        <f t="shared" ref="M101:M106" si="30">IF(L101&lt;&gt;0,+H101-L101,0)</f>
        <v>0</v>
      </c>
      <c r="N101" s="518">
        <f t="shared" si="26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9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24"/>
        <v>37377.170497097119</v>
      </c>
      <c r="M102" s="519">
        <f t="shared" si="30"/>
        <v>0</v>
      </c>
      <c r="N102" s="518">
        <f t="shared" si="26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9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23"/>
        <v>0</v>
      </c>
      <c r="K103" s="514"/>
      <c r="L103" s="518">
        <f t="shared" si="24"/>
        <v>35634.384288114808</v>
      </c>
      <c r="M103" s="519">
        <f t="shared" si="30"/>
        <v>0</v>
      </c>
      <c r="N103" s="518">
        <f t="shared" si="26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23"/>
        <v>0</v>
      </c>
      <c r="K104" s="514"/>
      <c r="L104" s="518">
        <f t="shared" si="24"/>
        <v>33665.888954411937</v>
      </c>
      <c r="M104" s="519">
        <f t="shared" si="30"/>
        <v>0</v>
      </c>
      <c r="N104" s="518">
        <f t="shared" si="26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29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23"/>
        <v>0</v>
      </c>
      <c r="K105" s="514"/>
      <c r="L105" s="518">
        <f>H105</f>
        <v>31888.846157126722</v>
      </c>
      <c r="M105" s="519">
        <f t="shared" si="30"/>
        <v>0</v>
      </c>
      <c r="N105" s="518">
        <f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>
      <c r="B106" s="195" t="str">
        <f t="shared" si="29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23"/>
        <v>0</v>
      </c>
      <c r="K106" s="514"/>
      <c r="L106" s="518">
        <f>H106</f>
        <v>27871.857013447705</v>
      </c>
      <c r="M106" s="519">
        <f t="shared" si="30"/>
        <v>0</v>
      </c>
      <c r="N106" s="518">
        <f>I106</f>
        <v>27871.857013447705</v>
      </c>
      <c r="O106" s="514">
        <f t="shared" si="27"/>
        <v>0</v>
      </c>
      <c r="P106" s="514">
        <f t="shared" si="28"/>
        <v>0</v>
      </c>
      <c r="Q106" s="269"/>
    </row>
    <row r="107" spans="1:17">
      <c r="B107" s="195" t="str">
        <f t="shared" si="29"/>
        <v/>
      </c>
      <c r="C107" s="507">
        <f>IF(D93="","-",+C106+1)</f>
        <v>2019</v>
      </c>
      <c r="D107" s="508">
        <v>204789.48754152819</v>
      </c>
      <c r="E107" s="516">
        <v>5793.9767441860467</v>
      </c>
      <c r="F107" s="515">
        <v>198995.51079734214</v>
      </c>
      <c r="G107" s="515">
        <v>201892.49916943518</v>
      </c>
      <c r="H107" s="516">
        <v>27404.660198025118</v>
      </c>
      <c r="I107" s="510">
        <v>27404.660198025118</v>
      </c>
      <c r="J107" s="514">
        <f t="shared" si="23"/>
        <v>0</v>
      </c>
      <c r="K107" s="514"/>
      <c r="L107" s="518">
        <f>H107</f>
        <v>27404.660198025118</v>
      </c>
      <c r="M107" s="519">
        <f t="shared" ref="M107" si="31">IF(L107&lt;&gt;0,+H107-L107,0)</f>
        <v>0</v>
      </c>
      <c r="N107" s="518">
        <f>I107</f>
        <v>27404.660198025118</v>
      </c>
      <c r="O107" s="514">
        <f t="shared" si="27"/>
        <v>0</v>
      </c>
      <c r="P107" s="514">
        <f t="shared" si="28"/>
        <v>0</v>
      </c>
      <c r="Q107" s="269"/>
    </row>
    <row r="108" spans="1:17">
      <c r="B108" s="195" t="str">
        <f t="shared" si="29"/>
        <v/>
      </c>
      <c r="C108" s="507">
        <f>IF(D93="","-",+C107+1)</f>
        <v>2020</v>
      </c>
      <c r="D108" s="508">
        <v>198995.51079734214</v>
      </c>
      <c r="E108" s="516">
        <v>5931.9285714285716</v>
      </c>
      <c r="F108" s="515">
        <v>193063.58222591356</v>
      </c>
      <c r="G108" s="515">
        <v>196029.54651162785</v>
      </c>
      <c r="H108" s="516">
        <v>27019.578173065966</v>
      </c>
      <c r="I108" s="510">
        <v>27019.578173065966</v>
      </c>
      <c r="J108" s="514">
        <f t="shared" si="23"/>
        <v>0</v>
      </c>
      <c r="K108" s="514"/>
      <c r="L108" s="518">
        <f>H108</f>
        <v>27019.578173065966</v>
      </c>
      <c r="M108" s="519">
        <f t="shared" ref="M108" si="32">IF(L108&lt;&gt;0,+H108-L108,0)</f>
        <v>0</v>
      </c>
      <c r="N108" s="518">
        <f>I108</f>
        <v>27019.578173065966</v>
      </c>
      <c r="O108" s="514">
        <f t="shared" si="27"/>
        <v>0</v>
      </c>
      <c r="P108" s="514">
        <f t="shared" si="28"/>
        <v>0</v>
      </c>
      <c r="Q108" s="269"/>
    </row>
    <row r="109" spans="1:17">
      <c r="B109" s="195" t="str">
        <f t="shared" si="29"/>
        <v/>
      </c>
      <c r="C109" s="507">
        <f>IF(D93="","-",+C108+1)</f>
        <v>2021</v>
      </c>
      <c r="D109" s="374">
        <f>IF(F108+SUM(E$99:E108)=D$92,F108,D$92-SUM(E$99:E108))</f>
        <v>193063.58222591356</v>
      </c>
      <c r="E109" s="522">
        <f>IF(+J96&lt;F108,J96,D109)</f>
        <v>6076.6097560975613</v>
      </c>
      <c r="F109" s="523">
        <f t="shared" ref="F109:F131" si="33">+D109-E109</f>
        <v>186986.97246981598</v>
      </c>
      <c r="G109" s="523">
        <f t="shared" ref="G109:G130" si="34">+(F109+D109)/2</f>
        <v>190025.27734786476</v>
      </c>
      <c r="H109" s="526">
        <f t="shared" ref="H109:H130" si="35">+J$94*G109+E109</f>
        <v>27647.182105326981</v>
      </c>
      <c r="I109" s="577">
        <f t="shared" ref="I109:I130" si="36">+J$95*G109+E109</f>
        <v>27647.182105326981</v>
      </c>
      <c r="J109" s="514">
        <f t="shared" si="23"/>
        <v>0</v>
      </c>
      <c r="K109" s="514"/>
      <c r="L109" s="525"/>
      <c r="M109" s="514">
        <f t="shared" si="25"/>
        <v>0</v>
      </c>
      <c r="N109" s="525"/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2022</v>
      </c>
      <c r="D110" s="374">
        <f>IF(F109+SUM(E$99:E109)=D$92,F109,D$92-SUM(E$99:E109))</f>
        <v>186986.97246981598</v>
      </c>
      <c r="E110" s="522">
        <f>IF(+J96&lt;F109,J96,D110)</f>
        <v>6076.6097560975613</v>
      </c>
      <c r="F110" s="523">
        <f t="shared" si="33"/>
        <v>180910.36271371844</v>
      </c>
      <c r="G110" s="523">
        <f t="shared" si="34"/>
        <v>183948.66759176721</v>
      </c>
      <c r="H110" s="526">
        <f t="shared" si="35"/>
        <v>26957.40044990024</v>
      </c>
      <c r="I110" s="577">
        <f t="shared" si="36"/>
        <v>26957.40044990024</v>
      </c>
      <c r="J110" s="514">
        <f t="shared" si="23"/>
        <v>0</v>
      </c>
      <c r="K110" s="514"/>
      <c r="L110" s="525"/>
      <c r="M110" s="514">
        <f t="shared" si="25"/>
        <v>0</v>
      </c>
      <c r="N110" s="525"/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2023</v>
      </c>
      <c r="D111" s="374">
        <f>IF(F110+SUM(E$99:E110)=D$92,F110,D$92-SUM(E$99:E110))</f>
        <v>180910.36271371844</v>
      </c>
      <c r="E111" s="522">
        <f>IF(+J96&lt;F110,J96,D111)</f>
        <v>6076.6097560975613</v>
      </c>
      <c r="F111" s="523">
        <f t="shared" si="33"/>
        <v>174833.75295762089</v>
      </c>
      <c r="G111" s="523">
        <f t="shared" si="34"/>
        <v>177872.05783566966</v>
      </c>
      <c r="H111" s="526">
        <f t="shared" si="35"/>
        <v>26267.618794473503</v>
      </c>
      <c r="I111" s="577">
        <f t="shared" si="36"/>
        <v>26267.618794473503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2024</v>
      </c>
      <c r="D112" s="374">
        <f>IF(F111+SUM(E$99:E111)=D$92,F111,D$92-SUM(E$99:E111))</f>
        <v>174833.75295762089</v>
      </c>
      <c r="E112" s="522">
        <f>IF(+J96&lt;F111,J96,D112)</f>
        <v>6076.6097560975613</v>
      </c>
      <c r="F112" s="523">
        <f t="shared" si="33"/>
        <v>168757.14320152334</v>
      </c>
      <c r="G112" s="523">
        <f t="shared" si="34"/>
        <v>171795.44807957212</v>
      </c>
      <c r="H112" s="526">
        <f t="shared" si="35"/>
        <v>25577.837139046762</v>
      </c>
      <c r="I112" s="577">
        <f t="shared" si="36"/>
        <v>25577.837139046762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2025</v>
      </c>
      <c r="D113" s="374">
        <f>IF(F112+SUM(E$99:E112)=D$92,F112,D$92-SUM(E$99:E112))</f>
        <v>168757.14320152334</v>
      </c>
      <c r="E113" s="522">
        <f>IF(+J96&lt;F112,J96,D113)</f>
        <v>6076.6097560975613</v>
      </c>
      <c r="F113" s="523">
        <f t="shared" si="33"/>
        <v>162680.5334454258</v>
      </c>
      <c r="G113" s="523">
        <f t="shared" si="34"/>
        <v>165718.83832347457</v>
      </c>
      <c r="H113" s="526">
        <f t="shared" si="35"/>
        <v>24888.055483620024</v>
      </c>
      <c r="I113" s="577">
        <f t="shared" si="36"/>
        <v>24888.055483620024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2026</v>
      </c>
      <c r="D114" s="374">
        <f>IF(F113+SUM(E$99:E113)=D$92,F113,D$92-SUM(E$99:E113))</f>
        <v>162680.5334454258</v>
      </c>
      <c r="E114" s="522">
        <f>IF(+J96&lt;F113,J96,D114)</f>
        <v>6076.6097560975613</v>
      </c>
      <c r="F114" s="523">
        <f t="shared" si="33"/>
        <v>156603.92368932825</v>
      </c>
      <c r="G114" s="523">
        <f t="shared" si="34"/>
        <v>159642.22856737702</v>
      </c>
      <c r="H114" s="526">
        <f t="shared" si="35"/>
        <v>24198.273828193283</v>
      </c>
      <c r="I114" s="577">
        <f t="shared" si="36"/>
        <v>24198.273828193283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2027</v>
      </c>
      <c r="D115" s="374">
        <f>IF(F114+SUM(E$99:E114)=D$92,F114,D$92-SUM(E$99:E114))</f>
        <v>156603.92368932825</v>
      </c>
      <c r="E115" s="522">
        <f>IF(+J96&lt;F114,J96,D115)</f>
        <v>6076.6097560975613</v>
      </c>
      <c r="F115" s="523">
        <f t="shared" si="33"/>
        <v>150527.3139332307</v>
      </c>
      <c r="G115" s="523">
        <f t="shared" si="34"/>
        <v>153565.61881127948</v>
      </c>
      <c r="H115" s="526">
        <f t="shared" si="35"/>
        <v>23508.492172766542</v>
      </c>
      <c r="I115" s="577">
        <f t="shared" si="36"/>
        <v>23508.492172766542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2028</v>
      </c>
      <c r="D116" s="374">
        <f>IF(F115+SUM(E$99:E115)=D$92,F115,D$92-SUM(E$99:E115))</f>
        <v>150527.3139332307</v>
      </c>
      <c r="E116" s="522">
        <f>IF(+J96&lt;F115,J96,D116)</f>
        <v>6076.6097560975613</v>
      </c>
      <c r="F116" s="523">
        <f t="shared" si="33"/>
        <v>144450.70417713316</v>
      </c>
      <c r="G116" s="523">
        <f t="shared" si="34"/>
        <v>147489.00905518193</v>
      </c>
      <c r="H116" s="526">
        <f t="shared" si="35"/>
        <v>22818.710517339805</v>
      </c>
      <c r="I116" s="577">
        <f t="shared" si="36"/>
        <v>22818.710517339805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2029</v>
      </c>
      <c r="D117" s="374">
        <f>IF(F116+SUM(E$99:E116)=D$92,F116,D$92-SUM(E$99:E116))</f>
        <v>144450.70417713316</v>
      </c>
      <c r="E117" s="522">
        <f>IF(+J96&lt;F116,J96,D117)</f>
        <v>6076.6097560975613</v>
      </c>
      <c r="F117" s="523">
        <f t="shared" si="33"/>
        <v>138374.09442103561</v>
      </c>
      <c r="G117" s="523">
        <f t="shared" si="34"/>
        <v>141412.39929908438</v>
      </c>
      <c r="H117" s="526">
        <f t="shared" si="35"/>
        <v>22128.928861913064</v>
      </c>
      <c r="I117" s="577">
        <f t="shared" si="36"/>
        <v>22128.928861913064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2030</v>
      </c>
      <c r="D118" s="374">
        <f>IF(F117+SUM(E$99:E117)=D$92,F117,D$92-SUM(E$99:E117))</f>
        <v>138374.09442103561</v>
      </c>
      <c r="E118" s="522">
        <f>IF(+J96&lt;F117,J96,D118)</f>
        <v>6076.6097560975613</v>
      </c>
      <c r="F118" s="523">
        <f t="shared" si="33"/>
        <v>132297.48466493806</v>
      </c>
      <c r="G118" s="523">
        <f t="shared" si="34"/>
        <v>135335.78954298684</v>
      </c>
      <c r="H118" s="526">
        <f t="shared" si="35"/>
        <v>21439.147206486326</v>
      </c>
      <c r="I118" s="577">
        <f t="shared" si="36"/>
        <v>21439.147206486326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2031</v>
      </c>
      <c r="D119" s="374">
        <f>IF(F118+SUM(E$99:E118)=D$92,F118,D$92-SUM(E$99:E118))</f>
        <v>132297.48466493806</v>
      </c>
      <c r="E119" s="522">
        <f>IF(+J96&lt;F118,J96,D119)</f>
        <v>6076.6097560975613</v>
      </c>
      <c r="F119" s="523">
        <f t="shared" si="33"/>
        <v>126220.8749088405</v>
      </c>
      <c r="G119" s="523">
        <f t="shared" si="34"/>
        <v>129259.17978688929</v>
      </c>
      <c r="H119" s="526">
        <f t="shared" si="35"/>
        <v>20749.365551059585</v>
      </c>
      <c r="I119" s="577">
        <f t="shared" si="36"/>
        <v>20749.365551059585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2032</v>
      </c>
      <c r="D120" s="374">
        <f>IF(F119+SUM(E$99:E119)=D$92,F119,D$92-SUM(E$99:E119))</f>
        <v>126220.8749088405</v>
      </c>
      <c r="E120" s="522">
        <f>IF(+J96&lt;F119,J96,D120)</f>
        <v>6076.6097560975613</v>
      </c>
      <c r="F120" s="523">
        <f t="shared" si="33"/>
        <v>120144.26515274294</v>
      </c>
      <c r="G120" s="523">
        <f t="shared" si="34"/>
        <v>123182.57003079171</v>
      </c>
      <c r="H120" s="526">
        <f t="shared" si="35"/>
        <v>20059.583895632844</v>
      </c>
      <c r="I120" s="577">
        <f t="shared" si="36"/>
        <v>20059.583895632844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2033</v>
      </c>
      <c r="D121" s="374">
        <f>IF(F120+SUM(E$99:E120)=D$92,F120,D$92-SUM(E$99:E120))</f>
        <v>120144.26515274294</v>
      </c>
      <c r="E121" s="522">
        <f>IF(+J96&lt;F120,J96,D121)</f>
        <v>6076.6097560975613</v>
      </c>
      <c r="F121" s="523">
        <f t="shared" si="33"/>
        <v>114067.65539664538</v>
      </c>
      <c r="G121" s="523">
        <f t="shared" si="34"/>
        <v>117105.96027469417</v>
      </c>
      <c r="H121" s="526">
        <f t="shared" si="35"/>
        <v>19369.802240206103</v>
      </c>
      <c r="I121" s="577">
        <f t="shared" si="36"/>
        <v>19369.802240206103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2034</v>
      </c>
      <c r="D122" s="374">
        <f>IF(F121+SUM(E$99:E121)=D$92,F121,D$92-SUM(E$99:E121))</f>
        <v>114067.65539664538</v>
      </c>
      <c r="E122" s="522">
        <f>IF(+J96&lt;F121,J96,D122)</f>
        <v>6076.6097560975613</v>
      </c>
      <c r="F122" s="523">
        <f t="shared" si="33"/>
        <v>107991.04564054782</v>
      </c>
      <c r="G122" s="523">
        <f t="shared" si="34"/>
        <v>111029.35051859659</v>
      </c>
      <c r="H122" s="526">
        <f t="shared" si="35"/>
        <v>18680.020584779362</v>
      </c>
      <c r="I122" s="577">
        <f t="shared" si="36"/>
        <v>18680.020584779362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2035</v>
      </c>
      <c r="D123" s="374">
        <f>IF(F122+SUM(E$99:E122)=D$92,F122,D$92-SUM(E$99:E122))</f>
        <v>107991.04564054782</v>
      </c>
      <c r="E123" s="522">
        <f>IF(+J96&lt;F122,J96,D123)</f>
        <v>6076.6097560975613</v>
      </c>
      <c r="F123" s="523">
        <f t="shared" si="33"/>
        <v>101914.43588445026</v>
      </c>
      <c r="G123" s="523">
        <f t="shared" si="34"/>
        <v>104952.74076249904</v>
      </c>
      <c r="H123" s="526">
        <f t="shared" si="35"/>
        <v>17990.238929352621</v>
      </c>
      <c r="I123" s="577">
        <f t="shared" si="36"/>
        <v>17990.238929352621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2036</v>
      </c>
      <c r="D124" s="374">
        <f>IF(F123+SUM(E$99:E123)=D$92,F123,D$92-SUM(E$99:E123))</f>
        <v>101914.43588445026</v>
      </c>
      <c r="E124" s="522">
        <f>IF(+J96&lt;F123,J96,D124)</f>
        <v>6076.6097560975613</v>
      </c>
      <c r="F124" s="523">
        <f t="shared" si="33"/>
        <v>95837.826128352695</v>
      </c>
      <c r="G124" s="523">
        <f t="shared" si="34"/>
        <v>98876.131006401469</v>
      </c>
      <c r="H124" s="526">
        <f t="shared" si="35"/>
        <v>17300.45727392588</v>
      </c>
      <c r="I124" s="577">
        <f t="shared" si="36"/>
        <v>17300.45727392588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2037</v>
      </c>
      <c r="D125" s="374">
        <f>IF(F124+SUM(E$99:E124)=D$92,F124,D$92-SUM(E$99:E124))</f>
        <v>95837.826128352695</v>
      </c>
      <c r="E125" s="522">
        <f>IF(+J96&lt;F124,J96,D125)</f>
        <v>6076.6097560975613</v>
      </c>
      <c r="F125" s="523">
        <f t="shared" si="33"/>
        <v>89761.216372255134</v>
      </c>
      <c r="G125" s="523">
        <f t="shared" si="34"/>
        <v>92799.521250303922</v>
      </c>
      <c r="H125" s="526">
        <f t="shared" si="35"/>
        <v>16610.675618499139</v>
      </c>
      <c r="I125" s="577">
        <f t="shared" si="36"/>
        <v>16610.675618499139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2038</v>
      </c>
      <c r="D126" s="374">
        <f>IF(F125+SUM(E$99:E125)=D$92,F125,D$92-SUM(E$99:E125))</f>
        <v>89761.216372255134</v>
      </c>
      <c r="E126" s="522">
        <f>IF(+J96&lt;F125,J96,D126)</f>
        <v>6076.6097560975613</v>
      </c>
      <c r="F126" s="523">
        <f t="shared" si="33"/>
        <v>83684.606616157573</v>
      </c>
      <c r="G126" s="523">
        <f t="shared" si="34"/>
        <v>86722.911494206346</v>
      </c>
      <c r="H126" s="526">
        <f t="shared" si="35"/>
        <v>15920.893963072394</v>
      </c>
      <c r="I126" s="577">
        <f t="shared" si="36"/>
        <v>15920.893963072394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2039</v>
      </c>
      <c r="D127" s="374">
        <f>IF(F126+SUM(E$99:E126)=D$92,F126,D$92-SUM(E$99:E126))</f>
        <v>83684.606616157573</v>
      </c>
      <c r="E127" s="522">
        <f>IF(+J96&lt;F126,J96,D127)</f>
        <v>6076.6097560975613</v>
      </c>
      <c r="F127" s="523">
        <f t="shared" si="33"/>
        <v>77607.996860060011</v>
      </c>
      <c r="G127" s="523">
        <f t="shared" si="34"/>
        <v>80646.301738108799</v>
      </c>
      <c r="H127" s="526">
        <f t="shared" si="35"/>
        <v>15231.112307645655</v>
      </c>
      <c r="I127" s="577">
        <f t="shared" si="36"/>
        <v>15231.112307645655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2040</v>
      </c>
      <c r="D128" s="374">
        <f>IF(F127+SUM(E$99:E127)=D$92,F127,D$92-SUM(E$99:E127))</f>
        <v>77607.996860060011</v>
      </c>
      <c r="E128" s="522">
        <f>IF(+J96&lt;F127,J96,D128)</f>
        <v>6076.6097560975613</v>
      </c>
      <c r="F128" s="523">
        <f t="shared" si="33"/>
        <v>71531.38710396245</v>
      </c>
      <c r="G128" s="523">
        <f t="shared" si="34"/>
        <v>74569.691982011223</v>
      </c>
      <c r="H128" s="526">
        <f t="shared" si="35"/>
        <v>14541.330652218912</v>
      </c>
      <c r="I128" s="577">
        <f t="shared" si="36"/>
        <v>14541.330652218912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2041</v>
      </c>
      <c r="D129" s="374">
        <f>IF(F128+SUM(E$99:E128)=D$92,F128,D$92-SUM(E$99:E128))</f>
        <v>71531.38710396245</v>
      </c>
      <c r="E129" s="522">
        <f>IF(+J96&lt;F128,J96,D129)</f>
        <v>6076.6097560975613</v>
      </c>
      <c r="F129" s="523">
        <f t="shared" si="33"/>
        <v>65454.777347864889</v>
      </c>
      <c r="G129" s="523">
        <f t="shared" si="34"/>
        <v>68493.082225913677</v>
      </c>
      <c r="H129" s="526">
        <f t="shared" si="35"/>
        <v>13851.548996792173</v>
      </c>
      <c r="I129" s="577">
        <f t="shared" si="36"/>
        <v>13851.548996792173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2042</v>
      </c>
      <c r="D130" s="374">
        <f>IF(F129+SUM(E$99:E129)=D$92,F129,D$92-SUM(E$99:E129))</f>
        <v>65454.777347864889</v>
      </c>
      <c r="E130" s="522">
        <f>IF(+J96&lt;F129,J96,D130)</f>
        <v>6076.6097560975613</v>
      </c>
      <c r="F130" s="523">
        <f t="shared" si="33"/>
        <v>59378.167591767327</v>
      </c>
      <c r="G130" s="523">
        <f t="shared" si="34"/>
        <v>62416.472469816108</v>
      </c>
      <c r="H130" s="526">
        <f t="shared" si="35"/>
        <v>13161.76734136543</v>
      </c>
      <c r="I130" s="577">
        <f t="shared" si="36"/>
        <v>13161.76734136543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2043</v>
      </c>
      <c r="D131" s="374">
        <f>IF(F130+SUM(E$99:E130)=D$92,F130,D$92-SUM(E$99:E130))</f>
        <v>59378.167591767327</v>
      </c>
      <c r="E131" s="522">
        <f>IF(+J96&lt;F130,J96,D131)</f>
        <v>6076.6097560975613</v>
      </c>
      <c r="F131" s="523">
        <f t="shared" si="33"/>
        <v>53301.557835669766</v>
      </c>
      <c r="G131" s="523">
        <f t="shared" ref="G131:G154" si="37">+(F131+D131)/2</f>
        <v>56339.862713718547</v>
      </c>
      <c r="H131" s="526">
        <f t="shared" ref="H131:H154" si="38">+J$94*G131+E131</f>
        <v>12471.985685938689</v>
      </c>
      <c r="I131" s="577">
        <f t="shared" ref="I131:I154" si="39">+J$95*G131+E131</f>
        <v>12471.985685938689</v>
      </c>
      <c r="J131" s="514">
        <f t="shared" ref="J131:J154" si="40">+I131-H131</f>
        <v>0</v>
      </c>
      <c r="K131" s="514"/>
      <c r="L131" s="525"/>
      <c r="M131" s="514">
        <f t="shared" ref="M131:M154" si="41">IF(L131&lt;&gt;0,+H131-L131,0)</f>
        <v>0</v>
      </c>
      <c r="N131" s="525"/>
      <c r="O131" s="514">
        <f t="shared" ref="O131:O154" si="42">IF(N131&lt;&gt;0,+I131-N131,0)</f>
        <v>0</v>
      </c>
      <c r="P131" s="514">
        <f t="shared" ref="P131:P154" si="43">+O131-M131</f>
        <v>0</v>
      </c>
      <c r="Q131" s="269"/>
    </row>
    <row r="132" spans="2:17">
      <c r="B132" s="195" t="str">
        <f t="shared" ref="B132:B154" si="44">IF(D132=F131,"","IU")</f>
        <v/>
      </c>
      <c r="C132" s="507">
        <f>IF(D93="","-",+C131+1)</f>
        <v>2044</v>
      </c>
      <c r="D132" s="374">
        <f>IF(F131+SUM(E$99:E131)=D$92,F131,D$92-SUM(E$99:E131))</f>
        <v>53301.557835669766</v>
      </c>
      <c r="E132" s="522">
        <f>IF(+J96&lt;F131,J96,D132)</f>
        <v>6076.6097560975613</v>
      </c>
      <c r="F132" s="523">
        <f t="shared" ref="F132:F154" si="45">+D132-E132</f>
        <v>47224.948079572205</v>
      </c>
      <c r="G132" s="523">
        <f t="shared" si="37"/>
        <v>50263.252957620985</v>
      </c>
      <c r="H132" s="526">
        <f t="shared" si="38"/>
        <v>11782.204030511948</v>
      </c>
      <c r="I132" s="577">
        <f t="shared" si="39"/>
        <v>11782.204030511948</v>
      </c>
      <c r="J132" s="514">
        <f t="shared" si="40"/>
        <v>0</v>
      </c>
      <c r="K132" s="514"/>
      <c r="L132" s="525"/>
      <c r="M132" s="514">
        <f t="shared" si="41"/>
        <v>0</v>
      </c>
      <c r="N132" s="525"/>
      <c r="O132" s="514">
        <f t="shared" si="42"/>
        <v>0</v>
      </c>
      <c r="P132" s="514">
        <f t="shared" si="43"/>
        <v>0</v>
      </c>
      <c r="Q132" s="269"/>
    </row>
    <row r="133" spans="2:17">
      <c r="B133" s="195" t="str">
        <f t="shared" si="44"/>
        <v/>
      </c>
      <c r="C133" s="507">
        <f>IF(D93="","-",+C132+1)</f>
        <v>2045</v>
      </c>
      <c r="D133" s="374">
        <f>IF(F132+SUM(E$99:E132)=D$92,F132,D$92-SUM(E$99:E132))</f>
        <v>47224.948079572205</v>
      </c>
      <c r="E133" s="522">
        <f>IF(+J96&lt;F132,J96,D133)</f>
        <v>6076.6097560975613</v>
      </c>
      <c r="F133" s="523">
        <f t="shared" si="45"/>
        <v>41148.338323474643</v>
      </c>
      <c r="G133" s="523">
        <f t="shared" si="37"/>
        <v>44186.643201523424</v>
      </c>
      <c r="H133" s="526">
        <f t="shared" si="38"/>
        <v>11092.422375085207</v>
      </c>
      <c r="I133" s="577">
        <f t="shared" si="39"/>
        <v>11092.422375085207</v>
      </c>
      <c r="J133" s="514">
        <f t="shared" si="40"/>
        <v>0</v>
      </c>
      <c r="K133" s="514"/>
      <c r="L133" s="525"/>
      <c r="M133" s="514">
        <f t="shared" si="41"/>
        <v>0</v>
      </c>
      <c r="N133" s="525"/>
      <c r="O133" s="514">
        <f t="shared" si="42"/>
        <v>0</v>
      </c>
      <c r="P133" s="514">
        <f t="shared" si="43"/>
        <v>0</v>
      </c>
      <c r="Q133" s="269"/>
    </row>
    <row r="134" spans="2:17">
      <c r="B134" s="195" t="str">
        <f t="shared" si="44"/>
        <v/>
      </c>
      <c r="C134" s="507">
        <f>IF(D93="","-",+C133+1)</f>
        <v>2046</v>
      </c>
      <c r="D134" s="374">
        <f>IF(F133+SUM(E$99:E133)=D$92,F133,D$92-SUM(E$99:E133))</f>
        <v>41148.338323474643</v>
      </c>
      <c r="E134" s="522">
        <f>IF(+J96&lt;F133,J96,D134)</f>
        <v>6076.6097560975613</v>
      </c>
      <c r="F134" s="523">
        <f t="shared" si="45"/>
        <v>35071.728567377082</v>
      </c>
      <c r="G134" s="523">
        <f t="shared" si="37"/>
        <v>38110.033445425863</v>
      </c>
      <c r="H134" s="526">
        <f t="shared" si="38"/>
        <v>10402.640719658466</v>
      </c>
      <c r="I134" s="577">
        <f t="shared" si="39"/>
        <v>10402.640719658466</v>
      </c>
      <c r="J134" s="514">
        <f t="shared" si="40"/>
        <v>0</v>
      </c>
      <c r="K134" s="514"/>
      <c r="L134" s="525"/>
      <c r="M134" s="514">
        <f t="shared" si="41"/>
        <v>0</v>
      </c>
      <c r="N134" s="525"/>
      <c r="O134" s="514">
        <f t="shared" si="42"/>
        <v>0</v>
      </c>
      <c r="P134" s="514">
        <f t="shared" si="43"/>
        <v>0</v>
      </c>
      <c r="Q134" s="269"/>
    </row>
    <row r="135" spans="2:17">
      <c r="B135" s="195" t="str">
        <f t="shared" si="44"/>
        <v/>
      </c>
      <c r="C135" s="507">
        <f>IF(D93="","-",+C134+1)</f>
        <v>2047</v>
      </c>
      <c r="D135" s="374">
        <f>IF(F134+SUM(E$99:E134)=D$92,F134,D$92-SUM(E$99:E134))</f>
        <v>35071.728567377082</v>
      </c>
      <c r="E135" s="522">
        <f>IF(+J96&lt;F134,J96,D135)</f>
        <v>6076.6097560975613</v>
      </c>
      <c r="F135" s="523">
        <f t="shared" si="45"/>
        <v>28995.118811279521</v>
      </c>
      <c r="G135" s="523">
        <f t="shared" si="37"/>
        <v>32033.423689328301</v>
      </c>
      <c r="H135" s="526">
        <f t="shared" si="38"/>
        <v>9712.8590642317249</v>
      </c>
      <c r="I135" s="577">
        <f t="shared" si="39"/>
        <v>9712.8590642317249</v>
      </c>
      <c r="J135" s="514">
        <f t="shared" si="40"/>
        <v>0</v>
      </c>
      <c r="K135" s="514"/>
      <c r="L135" s="525"/>
      <c r="M135" s="514">
        <f t="shared" si="41"/>
        <v>0</v>
      </c>
      <c r="N135" s="525"/>
      <c r="O135" s="514">
        <f t="shared" si="42"/>
        <v>0</v>
      </c>
      <c r="P135" s="514">
        <f t="shared" si="43"/>
        <v>0</v>
      </c>
      <c r="Q135" s="269"/>
    </row>
    <row r="136" spans="2:17">
      <c r="B136" s="195" t="str">
        <f t="shared" si="44"/>
        <v/>
      </c>
      <c r="C136" s="507">
        <f>IF(D93="","-",+C135+1)</f>
        <v>2048</v>
      </c>
      <c r="D136" s="374">
        <f>IF(F135+SUM(E$99:E135)=D$92,F135,D$92-SUM(E$99:E135))</f>
        <v>28995.118811279521</v>
      </c>
      <c r="E136" s="522">
        <f>IF(+J96&lt;F135,J96,D136)</f>
        <v>6076.6097560975613</v>
      </c>
      <c r="F136" s="523">
        <f t="shared" si="45"/>
        <v>22918.509055181959</v>
      </c>
      <c r="G136" s="523">
        <f t="shared" si="37"/>
        <v>25956.81393323074</v>
      </c>
      <c r="H136" s="526">
        <f t="shared" si="38"/>
        <v>9023.0774088049839</v>
      </c>
      <c r="I136" s="577">
        <f t="shared" si="39"/>
        <v>9023.0774088049839</v>
      </c>
      <c r="J136" s="514">
        <f t="shared" si="40"/>
        <v>0</v>
      </c>
      <c r="K136" s="514"/>
      <c r="L136" s="525"/>
      <c r="M136" s="514">
        <f t="shared" si="41"/>
        <v>0</v>
      </c>
      <c r="N136" s="525"/>
      <c r="O136" s="514">
        <f t="shared" si="42"/>
        <v>0</v>
      </c>
      <c r="P136" s="514">
        <f t="shared" si="43"/>
        <v>0</v>
      </c>
      <c r="Q136" s="269"/>
    </row>
    <row r="137" spans="2:17">
      <c r="B137" s="195" t="str">
        <f t="shared" si="44"/>
        <v/>
      </c>
      <c r="C137" s="507">
        <f>IF(D93="","-",+C136+1)</f>
        <v>2049</v>
      </c>
      <c r="D137" s="374">
        <f>IF(F136+SUM(E$99:E136)=D$92,F136,D$92-SUM(E$99:E136))</f>
        <v>22918.509055181959</v>
      </c>
      <c r="E137" s="522">
        <f>IF(+J96&lt;F136,J96,D137)</f>
        <v>6076.6097560975613</v>
      </c>
      <c r="F137" s="523">
        <f t="shared" si="45"/>
        <v>16841.899299084398</v>
      </c>
      <c r="G137" s="523">
        <f t="shared" si="37"/>
        <v>19880.204177133179</v>
      </c>
      <c r="H137" s="526">
        <f t="shared" si="38"/>
        <v>8333.2957533782428</v>
      </c>
      <c r="I137" s="577">
        <f t="shared" si="39"/>
        <v>8333.2957533782428</v>
      </c>
      <c r="J137" s="514">
        <f t="shared" si="40"/>
        <v>0</v>
      </c>
      <c r="K137" s="514"/>
      <c r="L137" s="525"/>
      <c r="M137" s="514">
        <f t="shared" si="41"/>
        <v>0</v>
      </c>
      <c r="N137" s="525"/>
      <c r="O137" s="514">
        <f t="shared" si="42"/>
        <v>0</v>
      </c>
      <c r="P137" s="514">
        <f t="shared" si="43"/>
        <v>0</v>
      </c>
      <c r="Q137" s="269"/>
    </row>
    <row r="138" spans="2:17">
      <c r="B138" s="195" t="str">
        <f t="shared" si="44"/>
        <v/>
      </c>
      <c r="C138" s="507">
        <f>IF(D93="","-",+C137+1)</f>
        <v>2050</v>
      </c>
      <c r="D138" s="374">
        <f>IF(F137+SUM(E$99:E137)=D$92,F137,D$92-SUM(E$99:E137))</f>
        <v>16841.899299084398</v>
      </c>
      <c r="E138" s="522">
        <f>IF(+J96&lt;F137,J96,D138)</f>
        <v>6076.6097560975613</v>
      </c>
      <c r="F138" s="523">
        <f t="shared" si="45"/>
        <v>10765.289542986837</v>
      </c>
      <c r="G138" s="523">
        <f t="shared" si="37"/>
        <v>13803.594421035617</v>
      </c>
      <c r="H138" s="526">
        <f t="shared" si="38"/>
        <v>7643.5140979515008</v>
      </c>
      <c r="I138" s="577">
        <f t="shared" si="39"/>
        <v>7643.5140979515008</v>
      </c>
      <c r="J138" s="514">
        <f t="shared" si="40"/>
        <v>0</v>
      </c>
      <c r="K138" s="514"/>
      <c r="L138" s="525"/>
      <c r="M138" s="514">
        <f t="shared" si="41"/>
        <v>0</v>
      </c>
      <c r="N138" s="525"/>
      <c r="O138" s="514">
        <f t="shared" si="42"/>
        <v>0</v>
      </c>
      <c r="P138" s="514">
        <f t="shared" si="43"/>
        <v>0</v>
      </c>
      <c r="Q138" s="269"/>
    </row>
    <row r="139" spans="2:17">
      <c r="B139" s="195" t="str">
        <f t="shared" si="44"/>
        <v/>
      </c>
      <c r="C139" s="507">
        <f>IF(D93="","-",+C138+1)</f>
        <v>2051</v>
      </c>
      <c r="D139" s="374">
        <f>IF(F138+SUM(E$99:E138)=D$92,F138,D$92-SUM(E$99:E138))</f>
        <v>10765.289542986837</v>
      </c>
      <c r="E139" s="522">
        <f>IF(+J96&lt;F138,J96,D139)</f>
        <v>6076.6097560975613</v>
      </c>
      <c r="F139" s="523">
        <f t="shared" si="45"/>
        <v>4688.6797868892754</v>
      </c>
      <c r="G139" s="523">
        <f t="shared" si="37"/>
        <v>7726.9846649380561</v>
      </c>
      <c r="H139" s="526">
        <f t="shared" si="38"/>
        <v>6953.7324425247598</v>
      </c>
      <c r="I139" s="577">
        <f t="shared" si="39"/>
        <v>6953.7324425247598</v>
      </c>
      <c r="J139" s="514">
        <f t="shared" si="40"/>
        <v>0</v>
      </c>
      <c r="K139" s="514"/>
      <c r="L139" s="525"/>
      <c r="M139" s="514">
        <f t="shared" si="41"/>
        <v>0</v>
      </c>
      <c r="N139" s="525"/>
      <c r="O139" s="514">
        <f t="shared" si="42"/>
        <v>0</v>
      </c>
      <c r="P139" s="514">
        <f t="shared" si="43"/>
        <v>0</v>
      </c>
      <c r="Q139" s="269"/>
    </row>
    <row r="140" spans="2:17">
      <c r="B140" s="195" t="str">
        <f t="shared" si="44"/>
        <v/>
      </c>
      <c r="C140" s="507">
        <f>IF(D93="","-",+C139+1)</f>
        <v>2052</v>
      </c>
      <c r="D140" s="374">
        <f>IF(F139+SUM(E$99:E139)=D$92,F139,D$92-SUM(E$99:E139))</f>
        <v>4688.6797868892754</v>
      </c>
      <c r="E140" s="522">
        <f>IF(+J96&lt;F139,J96,D140)</f>
        <v>4688.6797868892754</v>
      </c>
      <c r="F140" s="523">
        <f t="shared" si="45"/>
        <v>0</v>
      </c>
      <c r="G140" s="523">
        <f t="shared" si="37"/>
        <v>2344.3398934446377</v>
      </c>
      <c r="H140" s="526">
        <f t="shared" si="38"/>
        <v>4954.7957162461889</v>
      </c>
      <c r="I140" s="577">
        <f t="shared" si="39"/>
        <v>4954.7957162461889</v>
      </c>
      <c r="J140" s="514">
        <f t="shared" si="40"/>
        <v>0</v>
      </c>
      <c r="K140" s="514"/>
      <c r="L140" s="525"/>
      <c r="M140" s="514">
        <f t="shared" si="41"/>
        <v>0</v>
      </c>
      <c r="N140" s="525"/>
      <c r="O140" s="514">
        <f t="shared" si="42"/>
        <v>0</v>
      </c>
      <c r="P140" s="514">
        <f t="shared" si="43"/>
        <v>0</v>
      </c>
      <c r="Q140" s="269"/>
    </row>
    <row r="141" spans="2:17">
      <c r="B141" s="195" t="str">
        <f t="shared" si="44"/>
        <v/>
      </c>
      <c r="C141" s="507">
        <f>IF(D93="","-",+C140+1)</f>
        <v>2053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5"/>
        <v>0</v>
      </c>
      <c r="G141" s="523">
        <f t="shared" si="37"/>
        <v>0</v>
      </c>
      <c r="H141" s="526">
        <f t="shared" si="38"/>
        <v>0</v>
      </c>
      <c r="I141" s="577">
        <f t="shared" si="39"/>
        <v>0</v>
      </c>
      <c r="J141" s="514">
        <f t="shared" si="40"/>
        <v>0</v>
      </c>
      <c r="K141" s="514"/>
      <c r="L141" s="525"/>
      <c r="M141" s="514">
        <f t="shared" si="41"/>
        <v>0</v>
      </c>
      <c r="N141" s="525"/>
      <c r="O141" s="514">
        <f t="shared" si="42"/>
        <v>0</v>
      </c>
      <c r="P141" s="514">
        <f t="shared" si="43"/>
        <v>0</v>
      </c>
      <c r="Q141" s="269"/>
    </row>
    <row r="142" spans="2:17">
      <c r="B142" s="195" t="str">
        <f t="shared" si="44"/>
        <v/>
      </c>
      <c r="C142" s="507">
        <f>IF(D93="","-",+C141+1)</f>
        <v>2054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5"/>
        <v>0</v>
      </c>
      <c r="G142" s="523">
        <f t="shared" si="37"/>
        <v>0</v>
      </c>
      <c r="H142" s="526">
        <f t="shared" si="38"/>
        <v>0</v>
      </c>
      <c r="I142" s="577">
        <f t="shared" si="39"/>
        <v>0</v>
      </c>
      <c r="J142" s="514">
        <f t="shared" si="40"/>
        <v>0</v>
      </c>
      <c r="K142" s="514"/>
      <c r="L142" s="525"/>
      <c r="M142" s="514">
        <f t="shared" si="41"/>
        <v>0</v>
      </c>
      <c r="N142" s="525"/>
      <c r="O142" s="514">
        <f t="shared" si="42"/>
        <v>0</v>
      </c>
      <c r="P142" s="514">
        <f t="shared" si="43"/>
        <v>0</v>
      </c>
      <c r="Q142" s="269"/>
    </row>
    <row r="143" spans="2:17">
      <c r="B143" s="195" t="str">
        <f t="shared" si="44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37"/>
        <v>0</v>
      </c>
      <c r="H143" s="526">
        <f t="shared" si="38"/>
        <v>0</v>
      </c>
      <c r="I143" s="577">
        <f t="shared" si="39"/>
        <v>0</v>
      </c>
      <c r="J143" s="514">
        <f t="shared" si="40"/>
        <v>0</v>
      </c>
      <c r="K143" s="514"/>
      <c r="L143" s="525"/>
      <c r="M143" s="514">
        <f t="shared" si="41"/>
        <v>0</v>
      </c>
      <c r="N143" s="525"/>
      <c r="O143" s="514">
        <f t="shared" si="42"/>
        <v>0</v>
      </c>
      <c r="P143" s="514">
        <f t="shared" si="43"/>
        <v>0</v>
      </c>
      <c r="Q143" s="269"/>
    </row>
    <row r="144" spans="2:17">
      <c r="B144" s="195" t="str">
        <f t="shared" si="44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37"/>
        <v>0</v>
      </c>
      <c r="H144" s="526">
        <f t="shared" si="38"/>
        <v>0</v>
      </c>
      <c r="I144" s="577">
        <f t="shared" si="39"/>
        <v>0</v>
      </c>
      <c r="J144" s="514">
        <f t="shared" si="40"/>
        <v>0</v>
      </c>
      <c r="K144" s="514"/>
      <c r="L144" s="525"/>
      <c r="M144" s="514">
        <f t="shared" si="41"/>
        <v>0</v>
      </c>
      <c r="N144" s="525"/>
      <c r="O144" s="514">
        <f t="shared" si="42"/>
        <v>0</v>
      </c>
      <c r="P144" s="514">
        <f t="shared" si="43"/>
        <v>0</v>
      </c>
      <c r="Q144" s="269"/>
    </row>
    <row r="145" spans="2:17">
      <c r="B145" s="195" t="str">
        <f t="shared" si="44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37"/>
        <v>0</v>
      </c>
      <c r="H145" s="526">
        <f t="shared" si="38"/>
        <v>0</v>
      </c>
      <c r="I145" s="577">
        <f t="shared" si="39"/>
        <v>0</v>
      </c>
      <c r="J145" s="514">
        <f t="shared" si="40"/>
        <v>0</v>
      </c>
      <c r="K145" s="514"/>
      <c r="L145" s="525"/>
      <c r="M145" s="514">
        <f t="shared" si="41"/>
        <v>0</v>
      </c>
      <c r="N145" s="525"/>
      <c r="O145" s="514">
        <f t="shared" si="42"/>
        <v>0</v>
      </c>
      <c r="P145" s="514">
        <f t="shared" si="43"/>
        <v>0</v>
      </c>
      <c r="Q145" s="269"/>
    </row>
    <row r="146" spans="2:17">
      <c r="B146" s="195" t="str">
        <f t="shared" si="44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37"/>
        <v>0</v>
      </c>
      <c r="H146" s="526">
        <f t="shared" si="38"/>
        <v>0</v>
      </c>
      <c r="I146" s="577">
        <f t="shared" si="39"/>
        <v>0</v>
      </c>
      <c r="J146" s="514">
        <f t="shared" si="40"/>
        <v>0</v>
      </c>
      <c r="K146" s="514"/>
      <c r="L146" s="525"/>
      <c r="M146" s="514">
        <f t="shared" si="41"/>
        <v>0</v>
      </c>
      <c r="N146" s="525"/>
      <c r="O146" s="514">
        <f t="shared" si="42"/>
        <v>0</v>
      </c>
      <c r="P146" s="514">
        <f t="shared" si="43"/>
        <v>0</v>
      </c>
      <c r="Q146" s="269"/>
    </row>
    <row r="147" spans="2:17">
      <c r="B147" s="195" t="str">
        <f t="shared" si="44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37"/>
        <v>0</v>
      </c>
      <c r="H147" s="526">
        <f t="shared" si="38"/>
        <v>0</v>
      </c>
      <c r="I147" s="577">
        <f t="shared" si="39"/>
        <v>0</v>
      </c>
      <c r="J147" s="514">
        <f t="shared" si="40"/>
        <v>0</v>
      </c>
      <c r="K147" s="514"/>
      <c r="L147" s="525"/>
      <c r="M147" s="514">
        <f t="shared" si="41"/>
        <v>0</v>
      </c>
      <c r="N147" s="525"/>
      <c r="O147" s="514">
        <f t="shared" si="42"/>
        <v>0</v>
      </c>
      <c r="P147" s="514">
        <f t="shared" si="43"/>
        <v>0</v>
      </c>
      <c r="Q147" s="269"/>
    </row>
    <row r="148" spans="2:17">
      <c r="B148" s="195" t="str">
        <f t="shared" si="44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37"/>
        <v>0</v>
      </c>
      <c r="H148" s="526">
        <f t="shared" si="38"/>
        <v>0</v>
      </c>
      <c r="I148" s="577">
        <f t="shared" si="39"/>
        <v>0</v>
      </c>
      <c r="J148" s="514">
        <f t="shared" si="40"/>
        <v>0</v>
      </c>
      <c r="K148" s="514"/>
      <c r="L148" s="525"/>
      <c r="M148" s="514">
        <f t="shared" si="41"/>
        <v>0</v>
      </c>
      <c r="N148" s="525"/>
      <c r="O148" s="514">
        <f t="shared" si="42"/>
        <v>0</v>
      </c>
      <c r="P148" s="514">
        <f t="shared" si="43"/>
        <v>0</v>
      </c>
      <c r="Q148" s="269"/>
    </row>
    <row r="149" spans="2:17">
      <c r="B149" s="195" t="str">
        <f t="shared" si="44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37"/>
        <v>0</v>
      </c>
      <c r="H149" s="526">
        <f t="shared" si="38"/>
        <v>0</v>
      </c>
      <c r="I149" s="577">
        <f t="shared" si="39"/>
        <v>0</v>
      </c>
      <c r="J149" s="514">
        <f t="shared" si="40"/>
        <v>0</v>
      </c>
      <c r="K149" s="514"/>
      <c r="L149" s="525"/>
      <c r="M149" s="514">
        <f t="shared" si="41"/>
        <v>0</v>
      </c>
      <c r="N149" s="525"/>
      <c r="O149" s="514">
        <f t="shared" si="42"/>
        <v>0</v>
      </c>
      <c r="P149" s="514">
        <f t="shared" si="43"/>
        <v>0</v>
      </c>
      <c r="Q149" s="269"/>
    </row>
    <row r="150" spans="2:17">
      <c r="B150" s="195" t="str">
        <f t="shared" si="44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37"/>
        <v>0</v>
      </c>
      <c r="H150" s="526">
        <f t="shared" si="38"/>
        <v>0</v>
      </c>
      <c r="I150" s="577">
        <f t="shared" si="39"/>
        <v>0</v>
      </c>
      <c r="J150" s="514">
        <f t="shared" si="40"/>
        <v>0</v>
      </c>
      <c r="K150" s="514"/>
      <c r="L150" s="525"/>
      <c r="M150" s="514">
        <f t="shared" si="41"/>
        <v>0</v>
      </c>
      <c r="N150" s="525"/>
      <c r="O150" s="514">
        <f t="shared" si="42"/>
        <v>0</v>
      </c>
      <c r="P150" s="514">
        <f t="shared" si="43"/>
        <v>0</v>
      </c>
      <c r="Q150" s="269"/>
    </row>
    <row r="151" spans="2:17">
      <c r="B151" s="195" t="str">
        <f t="shared" si="44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37"/>
        <v>0</v>
      </c>
      <c r="H151" s="526">
        <f t="shared" si="38"/>
        <v>0</v>
      </c>
      <c r="I151" s="577">
        <f t="shared" si="39"/>
        <v>0</v>
      </c>
      <c r="J151" s="514">
        <f t="shared" si="40"/>
        <v>0</v>
      </c>
      <c r="K151" s="514"/>
      <c r="L151" s="525"/>
      <c r="M151" s="514">
        <f t="shared" si="41"/>
        <v>0</v>
      </c>
      <c r="N151" s="525"/>
      <c r="O151" s="514">
        <f t="shared" si="42"/>
        <v>0</v>
      </c>
      <c r="P151" s="514">
        <f t="shared" si="43"/>
        <v>0</v>
      </c>
      <c r="Q151" s="269"/>
    </row>
    <row r="152" spans="2:17">
      <c r="B152" s="195" t="str">
        <f t="shared" si="44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37"/>
        <v>0</v>
      </c>
      <c r="H152" s="526">
        <f t="shared" si="38"/>
        <v>0</v>
      </c>
      <c r="I152" s="577">
        <f t="shared" si="39"/>
        <v>0</v>
      </c>
      <c r="J152" s="514">
        <f t="shared" si="40"/>
        <v>0</v>
      </c>
      <c r="K152" s="514"/>
      <c r="L152" s="525"/>
      <c r="M152" s="514">
        <f t="shared" si="41"/>
        <v>0</v>
      </c>
      <c r="N152" s="525"/>
      <c r="O152" s="514">
        <f t="shared" si="42"/>
        <v>0</v>
      </c>
      <c r="P152" s="514">
        <f t="shared" si="43"/>
        <v>0</v>
      </c>
      <c r="Q152" s="269"/>
    </row>
    <row r="153" spans="2:17">
      <c r="B153" s="195" t="str">
        <f t="shared" si="44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37"/>
        <v>0</v>
      </c>
      <c r="H153" s="526">
        <f t="shared" si="38"/>
        <v>0</v>
      </c>
      <c r="I153" s="577">
        <f t="shared" si="39"/>
        <v>0</v>
      </c>
      <c r="J153" s="514">
        <f t="shared" si="40"/>
        <v>0</v>
      </c>
      <c r="K153" s="514"/>
      <c r="L153" s="525"/>
      <c r="M153" s="514">
        <f t="shared" si="41"/>
        <v>0</v>
      </c>
      <c r="N153" s="525"/>
      <c r="O153" s="514">
        <f t="shared" si="42"/>
        <v>0</v>
      </c>
      <c r="P153" s="514">
        <f t="shared" si="43"/>
        <v>0</v>
      </c>
      <c r="Q153" s="269"/>
    </row>
    <row r="154" spans="2:17" ht="13.5" thickBot="1">
      <c r="B154" s="195" t="str">
        <f t="shared" si="44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37"/>
        <v>0</v>
      </c>
      <c r="H154" s="530">
        <f t="shared" si="38"/>
        <v>0</v>
      </c>
      <c r="I154" s="579">
        <f t="shared" si="39"/>
        <v>0</v>
      </c>
      <c r="J154" s="533">
        <f t="shared" si="40"/>
        <v>0</v>
      </c>
      <c r="K154" s="514"/>
      <c r="L154" s="532"/>
      <c r="M154" s="533">
        <f t="shared" si="41"/>
        <v>0</v>
      </c>
      <c r="N154" s="532"/>
      <c r="O154" s="533">
        <f t="shared" si="42"/>
        <v>0</v>
      </c>
      <c r="P154" s="533">
        <f t="shared" si="43"/>
        <v>0</v>
      </c>
      <c r="Q154" s="269"/>
    </row>
    <row r="155" spans="2:17">
      <c r="C155" s="374" t="s">
        <v>78</v>
      </c>
      <c r="D155" s="375"/>
      <c r="E155" s="375">
        <f>SUM(E99:E154)</f>
        <v>249140.99999999983</v>
      </c>
      <c r="F155" s="375"/>
      <c r="G155" s="375"/>
      <c r="H155" s="375">
        <f>SUM(H99:H154)</f>
        <v>863361.86638592812</v>
      </c>
      <c r="I155" s="375">
        <f>SUM(I99:I154)</f>
        <v>863361.86638592812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zoomScale="70" zoomScaleNormal="70" zoomScaleSheetLayoutView="7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0.7109375" style="183" customWidth="1"/>
    <col min="4" max="9" width="17.7109375" style="183" customWidth="1"/>
    <col min="10" max="10" width="17.7109375" style="183" bestFit="1" customWidth="1"/>
    <col min="11" max="11" width="2.140625" style="183" customWidth="1"/>
    <col min="12" max="15" width="17.7109375" style="183" customWidth="1"/>
    <col min="16" max="16" width="19.5703125" style="183" customWidth="1"/>
    <col min="17" max="17" width="2.140625" style="183" customWidth="1"/>
    <col min="18" max="18" width="16.42578125" style="183" customWidth="1"/>
    <col min="19" max="19" width="52.42578125" style="183" customWidth="1"/>
    <col min="20" max="16384" width="8.7109375" style="183"/>
  </cols>
  <sheetData>
    <row r="1" spans="1:19" ht="18">
      <c r="A1" s="677" t="str">
        <f>'SWE.WS.F.BPU.ATRR.Projected'!A1</f>
        <v xml:space="preserve">AEP West SPP Member Companies 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Q1" s="233"/>
      <c r="R1" s="233"/>
    </row>
    <row r="2" spans="1:19" ht="18">
      <c r="A2" s="677" t="str">
        <f>'SWE.WS.F.BPU.ATRR.Projected'!A2</f>
        <v>2021 Cost of Service Formula Rate Projected on 2021 FF1 Balances</v>
      </c>
      <c r="B2" s="683"/>
      <c r="C2" s="683"/>
      <c r="D2" s="683"/>
      <c r="E2" s="683"/>
      <c r="F2" s="683"/>
      <c r="G2" s="683"/>
      <c r="H2" s="683"/>
      <c r="I2" s="683"/>
      <c r="J2" s="683"/>
      <c r="K2" s="683"/>
      <c r="Q2" s="267" t="s">
        <v>111</v>
      </c>
      <c r="R2" s="233"/>
    </row>
    <row r="3" spans="1:19" ht="18">
      <c r="A3" s="680" t="s">
        <v>126</v>
      </c>
      <c r="B3" s="679"/>
      <c r="C3" s="679"/>
      <c r="D3" s="679"/>
      <c r="E3" s="679"/>
      <c r="F3" s="679"/>
      <c r="G3" s="679"/>
      <c r="H3" s="679"/>
      <c r="I3" s="679"/>
      <c r="J3" s="679"/>
      <c r="K3" s="679"/>
      <c r="Q3" s="233"/>
      <c r="R3" s="233"/>
    </row>
    <row r="4" spans="1:19" ht="18">
      <c r="A4" s="679" t="str">
        <f>"Based on a Carrying Charge Derived from ""Trued-Up"" "&amp;M16&amp;" Data"</f>
        <v>Based on a Carrying Charge Derived from "Trued-Up" 2021 Data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Q4" s="233"/>
      <c r="R4" s="233"/>
    </row>
    <row r="5" spans="1:19" ht="18">
      <c r="A5" s="684" t="str">
        <f>'SWE.WS.F.BPU.ATRR.Projected'!A5</f>
        <v>SOUTHWESTERN ELECTRIC POWER COMPANY</v>
      </c>
      <c r="B5" s="685"/>
      <c r="C5" s="685"/>
      <c r="D5" s="685"/>
      <c r="E5" s="685"/>
      <c r="F5" s="685"/>
      <c r="G5" s="685"/>
      <c r="H5" s="685"/>
      <c r="I5" s="685"/>
      <c r="J5" s="685"/>
      <c r="K5" s="685"/>
      <c r="N5" s="249"/>
      <c r="Q5" s="233"/>
      <c r="R5" s="233"/>
    </row>
    <row r="6" spans="1:19" ht="20.25">
      <c r="A6" s="401"/>
      <c r="C6" s="332"/>
      <c r="D6" s="195"/>
      <c r="I6" s="247"/>
      <c r="K6" s="233"/>
      <c r="Q6" s="233"/>
      <c r="R6" s="233"/>
    </row>
    <row r="7" spans="1:19">
      <c r="D7" s="195"/>
      <c r="I7" s="247"/>
      <c r="K7" s="233"/>
      <c r="Q7" s="233"/>
      <c r="R7" s="233"/>
    </row>
    <row r="8" spans="1:19" ht="18">
      <c r="B8" s="273" t="s">
        <v>0</v>
      </c>
      <c r="C8" s="674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75"/>
      <c r="E8" s="675"/>
      <c r="F8" s="675"/>
      <c r="G8" s="675"/>
      <c r="H8" s="675"/>
      <c r="I8" s="675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7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>
      <c r="D11" s="195"/>
      <c r="I11" s="247"/>
      <c r="K11" s="233"/>
      <c r="Q11" s="233"/>
      <c r="R11" s="233"/>
    </row>
    <row r="12" spans="1:19">
      <c r="C12" s="277" t="str">
        <f>S105</f>
        <v xml:space="preserve">   ROE w/o incentives  (True-Up TCOS, ln 135)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.5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2021</v>
      </c>
      <c r="N16" s="233"/>
      <c r="O16" s="233"/>
      <c r="P16" s="302"/>
      <c r="Q16" s="283"/>
      <c r="R16" s="272"/>
      <c r="S16" s="269"/>
    </row>
    <row r="17" spans="3:19">
      <c r="C17" s="289" t="s">
        <v>8</v>
      </c>
      <c r="D17" s="290">
        <f>R107</f>
        <v>0.51144399173830357</v>
      </c>
      <c r="E17" s="291">
        <f>R108</f>
        <v>3.8440092705067347E-2</v>
      </c>
      <c r="F17" s="409">
        <f>E17*D17</f>
        <v>1.9659954455870089E-2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SUM('S.001:S.xyz - blank'!M87)</f>
        <v>79787935.722708017</v>
      </c>
      <c r="O17" s="411">
        <f>SUM('S.001:S.xyz - blank'!N87)</f>
        <v>79787935.722708017</v>
      </c>
      <c r="P17" s="412">
        <f>+O17-N17</f>
        <v>0</v>
      </c>
      <c r="Q17" s="294"/>
      <c r="R17" s="272"/>
      <c r="S17" s="269"/>
    </row>
    <row r="18" spans="3:19" ht="13.5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SUM('S.001:S.xyz - blank'!M88)</f>
        <v>85637476.7757691</v>
      </c>
      <c r="O18" s="413">
        <f>SUM('S.001:S.xyz - blank'!N88)</f>
        <v>85637476.7757691</v>
      </c>
      <c r="P18" s="308">
        <f>+O18-N18</f>
        <v>0</v>
      </c>
      <c r="Q18" s="300"/>
      <c r="R18" s="272"/>
      <c r="S18" s="269"/>
    </row>
    <row r="19" spans="3:19">
      <c r="C19" s="303" t="s">
        <v>13</v>
      </c>
      <c r="D19" s="290">
        <f>R111</f>
        <v>0.48855600826169648</v>
      </c>
      <c r="E19" s="291">
        <f>+F14</f>
        <v>0.105</v>
      </c>
      <c r="F19" s="414">
        <f>E19*D19</f>
        <v>5.1298380867478129E-2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2021</v>
      </c>
      <c r="N19" s="415">
        <f>ROUND(N18-N17,0)</f>
        <v>5849541</v>
      </c>
      <c r="O19" s="415">
        <f>+O18-O17</f>
        <v>5849541.053061083</v>
      </c>
      <c r="P19" s="416">
        <f>+P18-P17</f>
        <v>0</v>
      </c>
      <c r="Q19" s="300"/>
      <c r="R19" s="272"/>
      <c r="S19" s="269"/>
    </row>
    <row r="20" spans="3:19">
      <c r="C20" s="277"/>
      <c r="D20" s="278"/>
      <c r="E20" s="309" t="s">
        <v>15</v>
      </c>
      <c r="F20" s="409">
        <f>SUM(F17:F19)</f>
        <v>7.0958335323348221E-2</v>
      </c>
      <c r="G20" s="409"/>
      <c r="H20" s="417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.5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7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>
      <c r="C24" s="277" t="str">
        <f>S112</f>
        <v xml:space="preserve">   Rate Base  (TCOS, ln 63)</v>
      </c>
      <c r="D24" s="278"/>
      <c r="E24" s="315">
        <f>R112</f>
        <v>1392581419.3466702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>
      <c r="C25" s="283" t="s">
        <v>18</v>
      </c>
      <c r="D25" s="280"/>
      <c r="E25" s="317">
        <f>F20</f>
        <v>7.0958335323348221E-2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>
      <c r="C26" s="318" t="s">
        <v>19</v>
      </c>
      <c r="D26" s="318"/>
      <c r="E26" s="299">
        <f>E24*E25</f>
        <v>98815259.319065228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7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>
      <c r="C30" s="283" t="s">
        <v>20</v>
      </c>
      <c r="D30" s="309"/>
      <c r="E30" s="323">
        <f>E26</f>
        <v>98815259.319065228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>
      <c r="C31" s="277" t="str">
        <f>S113</f>
        <v xml:space="preserve">   Tax Rate  (TCOS, ln 99)</v>
      </c>
      <c r="D31" s="309"/>
      <c r="E31" s="324">
        <f>R113</f>
        <v>0.25005299999999997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>
      <c r="C32" s="283" t="s">
        <v>21</v>
      </c>
      <c r="D32" s="270"/>
      <c r="E32" s="285">
        <f>IF(F17&gt;0,($E31/(1-$E31))*(1-$F17/$F20),0)</f>
        <v>0.24104700314976032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>
      <c r="C33" s="319" t="s">
        <v>22</v>
      </c>
      <c r="D33" s="270"/>
      <c r="E33" s="326">
        <f>E30*E32</f>
        <v>23819122.124327101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">
      <c r="C34" s="277" t="str">
        <f>S114</f>
        <v xml:space="preserve">   ITC Adjustment  (TCOS, ln 108)</v>
      </c>
      <c r="D34" s="327"/>
      <c r="E34" s="328">
        <f>R114</f>
        <v>-250546.24186235954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">
      <c r="C35" s="334" t="str">
        <f>+S115</f>
        <v xml:space="preserve">   Excess DFIT Adjustment  (TCOS, ln 109)</v>
      </c>
      <c r="D35" s="327"/>
      <c r="E35" s="328">
        <f>R115</f>
        <v>-4810113.7689068662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">
      <c r="C36" s="334" t="str">
        <f>+S116</f>
        <v xml:space="preserve">   Tax Effect of Permanent and Flow Through Differences (TCOS, ln 110)</v>
      </c>
      <c r="D36" s="327"/>
      <c r="E36" s="328">
        <f>R116</f>
        <v>284565.6293044709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">
      <c r="C37" s="319" t="s">
        <v>23</v>
      </c>
      <c r="D37" s="327"/>
      <c r="E37" s="328">
        <f>E33+E34+E35+E36</f>
        <v>19043027.742862348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.75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7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230492964.19349214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>
      <c r="B45" s="269"/>
      <c r="C45" s="277" t="str">
        <f>S118</f>
        <v xml:space="preserve">   Return  (TCOS, ln 112)</v>
      </c>
      <c r="D45" s="335"/>
      <c r="E45" s="335"/>
      <c r="F45" s="328">
        <f>R118</f>
        <v>98815259.319065228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>
      <c r="B46" s="269"/>
      <c r="C46" s="277" t="str">
        <f>S119</f>
        <v xml:space="preserve">   Income Taxes  (TCOS, ln 111)</v>
      </c>
      <c r="D46" s="335"/>
      <c r="E46" s="335"/>
      <c r="F46" s="328">
        <f>R119</f>
        <v>19043027.742862348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>
      <c r="B47" s="269"/>
      <c r="C47" s="277" t="str">
        <f>S120</f>
        <v xml:space="preserve">  Gross Margin Taxes  (TCOS, ln 116)</v>
      </c>
      <c r="D47" s="335"/>
      <c r="E47" s="335"/>
      <c r="F47" s="339">
        <f>R120</f>
        <v>96697.562582519677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>
      <c r="B48" s="269"/>
      <c r="C48" s="340" t="s">
        <v>26</v>
      </c>
      <c r="D48" s="335"/>
      <c r="E48" s="335"/>
      <c r="F48" s="336">
        <f>F44-F45-F46-F47</f>
        <v>112537979.56898205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7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112537979.56898205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>
      <c r="B53" s="269"/>
      <c r="C53" s="283" t="s">
        <v>93</v>
      </c>
      <c r="D53" s="349"/>
      <c r="E53" s="340"/>
      <c r="F53" s="350">
        <f>E26</f>
        <v>98815259.319065228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19043027.742862348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230396266.63090962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208697.85347813676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>
      <c r="B57" s="269"/>
      <c r="C57" s="340" t="s">
        <v>28</v>
      </c>
      <c r="D57" s="270"/>
      <c r="E57" s="269"/>
      <c r="F57" s="355">
        <f>+F55+F56</f>
        <v>230604964.48438776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>
      <c r="B58" s="269"/>
      <c r="C58" s="277" t="str">
        <f>S121</f>
        <v xml:space="preserve">   Less: Depreciation  (TCOS, ln 86)</v>
      </c>
      <c r="D58" s="270"/>
      <c r="E58" s="269"/>
      <c r="F58" s="356">
        <f>R121</f>
        <v>51733091.61842034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178871872.86596742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7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230396266.63090962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0.41136014865158921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>
      <c r="B65" s="269"/>
      <c r="C65" s="340" t="s">
        <v>30</v>
      </c>
      <c r="D65" s="325"/>
      <c r="E65" s="357"/>
      <c r="F65" s="360">
        <f>+F64*F62</f>
        <v>94775842.490062162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>
      <c r="B66" s="269"/>
      <c r="C66" s="340" t="str">
        <f>+'SWE.WS.F.BPU.ATRR.Projected'!C66</f>
        <v xml:space="preserve">       Taxable Percentage of Revenue (22%)</v>
      </c>
      <c r="D66" s="325"/>
      <c r="E66" s="357"/>
      <c r="F66" s="363">
        <f>+'SWE.WS.F.BPU.ATRR.Projected'!F66</f>
        <v>0.22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>
      <c r="B67" s="269"/>
      <c r="C67" s="340" t="s">
        <v>31</v>
      </c>
      <c r="D67" s="325"/>
      <c r="E67" s="357"/>
      <c r="F67" s="360">
        <f>+F65*F66</f>
        <v>20850685.347813677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>
      <c r="B69" s="269"/>
      <c r="C69" s="340" t="s">
        <v>33</v>
      </c>
      <c r="D69" s="325"/>
      <c r="E69" s="357"/>
      <c r="F69" s="360">
        <f>+F67*F68</f>
        <v>208506.85347813676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>
      <c r="B70" s="269"/>
      <c r="C70" s="340" t="s">
        <v>34</v>
      </c>
      <c r="D70" s="325"/>
      <c r="E70" s="357"/>
      <c r="F70" s="364">
        <f>+ROUND((F69*F66*F64)/(1-F68)*F68,0)</f>
        <v>191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>
      <c r="B71" s="269"/>
      <c r="C71" s="340" t="s">
        <v>35</v>
      </c>
      <c r="D71" s="325"/>
      <c r="E71" s="357"/>
      <c r="F71" s="360">
        <f>+F69+F70</f>
        <v>208697.85347813676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7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1574779464.1137781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230604964.48438776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0.14643635489250101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178871872.86596742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0.1135853476262019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0.11351422637179906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7.1121254402839451E-5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.75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2172102538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2324483589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4496586127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>
      <c r="B89" s="269"/>
      <c r="C89" s="340" t="str">
        <f>+S127</f>
        <v>Transmission Plant Average Balance for 2020</v>
      </c>
      <c r="D89" s="325"/>
      <c r="E89" s="191"/>
      <c r="F89" s="351">
        <f>+F88/2</f>
        <v>2248293063.5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>
      <c r="B90" s="269"/>
      <c r="C90" s="277" t="str">
        <f>S128</f>
        <v>Annual Depreciation Expense  (True-Up TCOS,  ln 86)</v>
      </c>
      <c r="D90" s="325"/>
      <c r="E90" s="357"/>
      <c r="F90" s="351">
        <f>R128</f>
        <v>54560968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>
      <c r="B91" s="269"/>
      <c r="C91" s="340" t="s">
        <v>41</v>
      </c>
      <c r="D91" s="270"/>
      <c r="E91" s="269"/>
      <c r="F91" s="366">
        <f>IF(F89=0,0,F90/F89)</f>
        <v>2.4267729543702345E-2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>
      <c r="B92" s="269"/>
      <c r="C92" s="340" t="s">
        <v>42</v>
      </c>
      <c r="D92" s="270"/>
      <c r="E92" s="269"/>
      <c r="F92" s="371">
        <f>IF(F91=0,0,1/F91)</f>
        <v>41.206986347822856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>
      <c r="B93" s="269"/>
      <c r="C93" s="340" t="s">
        <v>43</v>
      </c>
      <c r="D93" s="270"/>
      <c r="E93" s="269"/>
      <c r="F93" s="372">
        <f>ROUND(F92,0)</f>
        <v>41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2021</v>
      </c>
      <c r="S104" s="434" t="s">
        <v>82</v>
      </c>
    </row>
    <row r="105" spans="3:19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441</v>
      </c>
    </row>
    <row r="106" spans="3:19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0.51144399173830357</v>
      </c>
      <c r="S107" s="385" t="s">
        <v>98</v>
      </c>
    </row>
    <row r="108" spans="3:19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3.8440092705067347E-2</v>
      </c>
      <c r="S108" s="385" t="s">
        <v>99</v>
      </c>
    </row>
    <row r="109" spans="3:19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0.48855600826169648</v>
      </c>
      <c r="S111" s="387" t="s">
        <v>102</v>
      </c>
    </row>
    <row r="112" spans="3:19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1392581419.3466702</v>
      </c>
      <c r="S112" s="439" t="s">
        <v>465</v>
      </c>
    </row>
    <row r="113" spans="3:19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0.25005299999999997</v>
      </c>
      <c r="S113" s="441" t="s">
        <v>466</v>
      </c>
    </row>
    <row r="114" spans="3:19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-250546.24186235954</v>
      </c>
      <c r="S114" s="441" t="s">
        <v>467</v>
      </c>
    </row>
    <row r="115" spans="3:19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-4810113.7689068662</v>
      </c>
      <c r="S115" s="442" t="s">
        <v>443</v>
      </c>
    </row>
    <row r="116" spans="3:19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284565.6293044709</v>
      </c>
      <c r="S116" s="442" t="s">
        <v>444</v>
      </c>
    </row>
    <row r="117" spans="3:19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230492964.19349214</v>
      </c>
      <c r="S117" s="441" t="s">
        <v>468</v>
      </c>
    </row>
    <row r="118" spans="3:19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98815259.319065228</v>
      </c>
      <c r="S118" s="441" t="s">
        <v>469</v>
      </c>
    </row>
    <row r="119" spans="3:19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19043027.742862348</v>
      </c>
      <c r="S119" s="441" t="s">
        <v>470</v>
      </c>
    </row>
    <row r="120" spans="3:19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96697.562582519677</v>
      </c>
      <c r="S120" s="441" t="s">
        <v>471</v>
      </c>
    </row>
    <row r="121" spans="3:19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51733091.61842034</v>
      </c>
      <c r="S121" s="441" t="s">
        <v>472</v>
      </c>
    </row>
    <row r="122" spans="3:19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0.41136014865158921</v>
      </c>
      <c r="S122" s="441" t="s">
        <v>105</v>
      </c>
    </row>
    <row r="123" spans="3:19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1574779464.1137781</v>
      </c>
      <c r="S123" s="441" t="s">
        <v>455</v>
      </c>
    </row>
    <row r="124" spans="3:19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0.11351422637179906</v>
      </c>
      <c r="S124" s="443" t="s">
        <v>456</v>
      </c>
    </row>
    <row r="125" spans="3:19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2172102538</v>
      </c>
      <c r="S125" s="385" t="s">
        <v>38</v>
      </c>
    </row>
    <row r="126" spans="3:19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71"/>
      <c r="O126" s="269"/>
      <c r="P126" s="269"/>
      <c r="Q126" s="272"/>
      <c r="R126" s="445">
        <v>2324483589</v>
      </c>
      <c r="S126" s="387" t="s">
        <v>40</v>
      </c>
    </row>
    <row r="127" spans="3:19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71"/>
      <c r="O127" s="269"/>
      <c r="P127" s="269"/>
      <c r="Q127" s="272"/>
      <c r="R127" s="445">
        <v>2244208888.5384617</v>
      </c>
      <c r="S127" s="395" t="s">
        <v>479</v>
      </c>
    </row>
    <row r="128" spans="3:19" ht="13.5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54560968</v>
      </c>
      <c r="S128" s="397" t="s">
        <v>464</v>
      </c>
    </row>
    <row r="129" spans="3:19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f>+N17</f>
        <v>79787935.722708017</v>
      </c>
      <c r="S132" s="183" t="s">
        <v>121</v>
      </c>
    </row>
    <row r="133" spans="3:19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f>+O17</f>
        <v>79787935.722708017</v>
      </c>
      <c r="S133" s="183" t="s">
        <v>122</v>
      </c>
    </row>
    <row r="134" spans="3:19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f>+N18</f>
        <v>85637476.7757691</v>
      </c>
      <c r="S134" s="183" t="s">
        <v>123</v>
      </c>
    </row>
    <row r="135" spans="3:19" ht="13.5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f>+O18</f>
        <v>85637476.7757691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27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45062.451608216499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45062.451608216499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10036.119047619048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50633.628430886543</v>
      </c>
      <c r="H23" s="610">
        <v>50633.628430886543</v>
      </c>
      <c r="I23" s="511">
        <f t="shared" si="9"/>
        <v>0</v>
      </c>
      <c r="J23" s="511"/>
      <c r="K23" s="518">
        <f>G23</f>
        <v>50633.628430886543</v>
      </c>
      <c r="L23" s="519">
        <f t="shared" si="6"/>
        <v>0</v>
      </c>
      <c r="M23" s="518">
        <f>H23</f>
        <v>50633.628430886543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9802.7209302325573</v>
      </c>
      <c r="F24" s="608">
        <v>345721.89379574859</v>
      </c>
      <c r="G24" s="609">
        <v>44709.254787961065</v>
      </c>
      <c r="H24" s="610">
        <v>44709.254787961065</v>
      </c>
      <c r="I24" s="511">
        <f t="shared" si="9"/>
        <v>0</v>
      </c>
      <c r="J24" s="511"/>
      <c r="K24" s="518">
        <f>G24</f>
        <v>44709.254787961065</v>
      </c>
      <c r="L24" s="519">
        <f t="shared" ref="L24" si="10">IF(K24&lt;&gt;0,+G24-K24,0)</f>
        <v>0</v>
      </c>
      <c r="M24" s="518">
        <f>H24</f>
        <v>44709.254787961065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>IU</v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53506.019946953806</v>
      </c>
      <c r="H25" s="610">
        <v>53506.019946953806</v>
      </c>
      <c r="I25" s="511">
        <f t="shared" si="9"/>
        <v>0</v>
      </c>
      <c r="J25" s="511"/>
      <c r="K25" s="518">
        <f>G25</f>
        <v>53506.019946953806</v>
      </c>
      <c r="L25" s="519">
        <f t="shared" ref="L25" si="11">IF(K25&lt;&gt;0,+G25-K25,0)</f>
        <v>0</v>
      </c>
      <c r="M25" s="518">
        <f>H25</f>
        <v>53506.019946953806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335440.99135672417</v>
      </c>
      <c r="E26" s="609">
        <v>10036.119047619048</v>
      </c>
      <c r="F26" s="608">
        <v>325404.87230910512</v>
      </c>
      <c r="G26" s="609">
        <v>45062.451608216499</v>
      </c>
      <c r="H26" s="610">
        <v>45062.451608216499</v>
      </c>
      <c r="I26" s="511">
        <f t="shared" si="9"/>
        <v>0</v>
      </c>
      <c r="J26" s="511"/>
      <c r="K26" s="518">
        <f>G26</f>
        <v>45062.451608216499</v>
      </c>
      <c r="L26" s="519">
        <f t="shared" ref="L26" si="12">IF(K26&lt;&gt;0,+G26-K26,0)</f>
        <v>0</v>
      </c>
      <c r="M26" s="518">
        <f>H26</f>
        <v>45062.451608216499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325404.87230910512</v>
      </c>
      <c r="E27" s="522">
        <f>IF(+I14&lt;F26,I14,D27)</f>
        <v>10036.119047619048</v>
      </c>
      <c r="F27" s="523">
        <f t="shared" ref="F27:F49" si="13">+D27-E27</f>
        <v>315368.75326148607</v>
      </c>
      <c r="G27" s="524">
        <f t="shared" ref="G27:G53" si="14">+I$12*((D27+F27)/2)+E27</f>
        <v>44259.189208929449</v>
      </c>
      <c r="H27" s="491">
        <f t="shared" ref="H27:H53" si="15">+I$13*((D27+F27)/2)+E27</f>
        <v>44259.189208929449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315368.75326148607</v>
      </c>
      <c r="E28" s="522">
        <f>IF(+I14&lt;F27,I14,D28)</f>
        <v>10036.119047619048</v>
      </c>
      <c r="F28" s="523">
        <f t="shared" si="13"/>
        <v>305332.63421386702</v>
      </c>
      <c r="G28" s="524">
        <f t="shared" si="14"/>
        <v>43187.151307843604</v>
      </c>
      <c r="H28" s="491">
        <f t="shared" si="15"/>
        <v>43187.151307843604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305332.63421386702</v>
      </c>
      <c r="E29" s="522">
        <f>IF(+I14&lt;F28,I14,D29)</f>
        <v>10036.119047619048</v>
      </c>
      <c r="F29" s="523">
        <f t="shared" si="13"/>
        <v>295296.51516624796</v>
      </c>
      <c r="G29" s="524">
        <f t="shared" si="14"/>
        <v>42115.113406757766</v>
      </c>
      <c r="H29" s="491">
        <f t="shared" si="15"/>
        <v>42115.113406757766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295296.51516624796</v>
      </c>
      <c r="E30" s="522">
        <f>IF(+I14&lt;F29,I14,D30)</f>
        <v>10036.119047619048</v>
      </c>
      <c r="F30" s="523">
        <f t="shared" si="13"/>
        <v>285260.39611862891</v>
      </c>
      <c r="G30" s="524">
        <f t="shared" si="14"/>
        <v>41043.075505671928</v>
      </c>
      <c r="H30" s="491">
        <f t="shared" si="15"/>
        <v>41043.075505671928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285260.39611862891</v>
      </c>
      <c r="E31" s="522">
        <f>IF(+I14&lt;F30,I14,D31)</f>
        <v>10036.119047619048</v>
      </c>
      <c r="F31" s="523">
        <f t="shared" si="13"/>
        <v>275224.27707100986</v>
      </c>
      <c r="G31" s="524">
        <f t="shared" si="14"/>
        <v>39971.037604586083</v>
      </c>
      <c r="H31" s="491">
        <f t="shared" si="15"/>
        <v>39971.037604586083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275224.27707100986</v>
      </c>
      <c r="E32" s="522">
        <f>IF(+I14&lt;F31,I14,D32)</f>
        <v>10036.119047619048</v>
      </c>
      <c r="F32" s="523">
        <f t="shared" si="13"/>
        <v>265188.1580233908</v>
      </c>
      <c r="G32" s="524">
        <f t="shared" si="14"/>
        <v>38898.999703500245</v>
      </c>
      <c r="H32" s="491">
        <f t="shared" si="15"/>
        <v>38898.999703500245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265188.1580233908</v>
      </c>
      <c r="E33" s="522">
        <f>IF(+I14&lt;F32,I14,D33)</f>
        <v>10036.119047619048</v>
      </c>
      <c r="F33" s="523">
        <f t="shared" si="13"/>
        <v>255152.03897577175</v>
      </c>
      <c r="G33" s="524">
        <f t="shared" si="14"/>
        <v>37826.9618024144</v>
      </c>
      <c r="H33" s="491">
        <f t="shared" si="15"/>
        <v>37826.9618024144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255152.03897577175</v>
      </c>
      <c r="E34" s="522">
        <f>IF(+I14&lt;F33,I14,D34)</f>
        <v>10036.119047619048</v>
      </c>
      <c r="F34" s="523">
        <f t="shared" si="13"/>
        <v>245115.9199281527</v>
      </c>
      <c r="G34" s="524">
        <f t="shared" si="14"/>
        <v>36754.923901328562</v>
      </c>
      <c r="H34" s="491">
        <f t="shared" si="15"/>
        <v>36754.923901328562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245115.9199281527</v>
      </c>
      <c r="E35" s="522">
        <f>IF(+I14&lt;F34,I14,D35)</f>
        <v>10036.119047619048</v>
      </c>
      <c r="F35" s="523">
        <f t="shared" si="13"/>
        <v>235079.80088053364</v>
      </c>
      <c r="G35" s="524">
        <f t="shared" si="14"/>
        <v>35682.886000242717</v>
      </c>
      <c r="H35" s="491">
        <f t="shared" si="15"/>
        <v>35682.886000242717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235079.80088053364</v>
      </c>
      <c r="E36" s="522">
        <f>IF(+I14&lt;F35,I14,D36)</f>
        <v>10036.119047619048</v>
      </c>
      <c r="F36" s="523">
        <f t="shared" si="13"/>
        <v>225043.68183291459</v>
      </c>
      <c r="G36" s="524">
        <f t="shared" si="14"/>
        <v>34610.848099156879</v>
      </c>
      <c r="H36" s="491">
        <f t="shared" si="15"/>
        <v>34610.848099156879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225043.68183291459</v>
      </c>
      <c r="E37" s="522">
        <f>IF(+I14&lt;F36,I14,D37)</f>
        <v>10036.119047619048</v>
      </c>
      <c r="F37" s="523">
        <f t="shared" si="13"/>
        <v>215007.56278529554</v>
      </c>
      <c r="G37" s="524">
        <f t="shared" si="14"/>
        <v>33538.810198071034</v>
      </c>
      <c r="H37" s="491">
        <f t="shared" si="15"/>
        <v>33538.810198071034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215007.56278529554</v>
      </c>
      <c r="E38" s="522">
        <f>IF(+I14&lt;F37,I14,D38)</f>
        <v>10036.119047619048</v>
      </c>
      <c r="F38" s="523">
        <f t="shared" si="13"/>
        <v>204971.44373767648</v>
      </c>
      <c r="G38" s="524">
        <f t="shared" si="14"/>
        <v>32466.772296985197</v>
      </c>
      <c r="H38" s="491">
        <f t="shared" si="15"/>
        <v>32466.772296985197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204971.44373767648</v>
      </c>
      <c r="E39" s="522">
        <f>IF(+I14&lt;F38,I14,D39)</f>
        <v>10036.119047619048</v>
      </c>
      <c r="F39" s="523">
        <f t="shared" si="13"/>
        <v>194935.32469005743</v>
      </c>
      <c r="G39" s="524">
        <f t="shared" si="14"/>
        <v>31394.734395899359</v>
      </c>
      <c r="H39" s="491">
        <f t="shared" si="15"/>
        <v>31394.734395899359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194935.32469005743</v>
      </c>
      <c r="E40" s="522">
        <f>IF(+I14&lt;F39,I14,D40)</f>
        <v>10036.119047619048</v>
      </c>
      <c r="F40" s="523">
        <f t="shared" si="13"/>
        <v>184899.20564243838</v>
      </c>
      <c r="G40" s="524">
        <f t="shared" si="14"/>
        <v>30322.696494813514</v>
      </c>
      <c r="H40" s="491">
        <f t="shared" si="15"/>
        <v>30322.696494813514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184899.20564243838</v>
      </c>
      <c r="E41" s="522">
        <f>IF(+I14&lt;F40,I14,D41)</f>
        <v>10036.119047619048</v>
      </c>
      <c r="F41" s="523">
        <f t="shared" si="13"/>
        <v>174863.08659481932</v>
      </c>
      <c r="G41" s="524">
        <f t="shared" si="14"/>
        <v>29250.658593727676</v>
      </c>
      <c r="H41" s="491">
        <f t="shared" si="15"/>
        <v>29250.658593727676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174863.08659481932</v>
      </c>
      <c r="E42" s="522">
        <f>IF(+I14&lt;F41,I14,D42)</f>
        <v>10036.119047619048</v>
      </c>
      <c r="F42" s="523">
        <f t="shared" si="13"/>
        <v>164826.96754720027</v>
      </c>
      <c r="G42" s="524">
        <f t="shared" si="14"/>
        <v>28178.620692641831</v>
      </c>
      <c r="H42" s="491">
        <f t="shared" si="15"/>
        <v>28178.620692641831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164826.96754720027</v>
      </c>
      <c r="E43" s="522">
        <f>IF(+I14&lt;F42,I14,D43)</f>
        <v>10036.119047619048</v>
      </c>
      <c r="F43" s="523">
        <f t="shared" si="13"/>
        <v>154790.84849958122</v>
      </c>
      <c r="G43" s="524">
        <f t="shared" si="14"/>
        <v>27106.582791555993</v>
      </c>
      <c r="H43" s="491">
        <f t="shared" si="15"/>
        <v>27106.582791555993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154790.84849958122</v>
      </c>
      <c r="E44" s="522">
        <f>IF(+I14&lt;F43,I14,D44)</f>
        <v>10036.119047619048</v>
      </c>
      <c r="F44" s="523">
        <f t="shared" si="13"/>
        <v>144754.72945196216</v>
      </c>
      <c r="G44" s="524">
        <f t="shared" si="14"/>
        <v>26034.544890470152</v>
      </c>
      <c r="H44" s="491">
        <f t="shared" si="15"/>
        <v>26034.544890470152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144754.72945196216</v>
      </c>
      <c r="E45" s="522">
        <f>IF(+I14&lt;F44,I14,D45)</f>
        <v>10036.119047619048</v>
      </c>
      <c r="F45" s="523">
        <f t="shared" si="13"/>
        <v>134718.61040434311</v>
      </c>
      <c r="G45" s="524">
        <f t="shared" si="14"/>
        <v>24962.50698938431</v>
      </c>
      <c r="H45" s="491">
        <f t="shared" si="15"/>
        <v>24962.50698938431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134718.61040434311</v>
      </c>
      <c r="E46" s="522">
        <f>IF(+I14&lt;F45,I14,D46)</f>
        <v>10036.119047619048</v>
      </c>
      <c r="F46" s="523">
        <f t="shared" si="13"/>
        <v>124682.49135672406</v>
      </c>
      <c r="G46" s="524">
        <f t="shared" si="14"/>
        <v>23890.469088298469</v>
      </c>
      <c r="H46" s="491">
        <f t="shared" si="15"/>
        <v>23890.469088298469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124682.49135672406</v>
      </c>
      <c r="E47" s="522">
        <f>IF(+I14&lt;F46,I14,D47)</f>
        <v>10036.119047619048</v>
      </c>
      <c r="F47" s="523">
        <f t="shared" si="13"/>
        <v>114646.37230910501</v>
      </c>
      <c r="G47" s="524">
        <f t="shared" si="14"/>
        <v>22818.431187212627</v>
      </c>
      <c r="H47" s="491">
        <f t="shared" si="15"/>
        <v>22818.431187212627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114646.37230910501</v>
      </c>
      <c r="E48" s="522">
        <f>IF(+I14&lt;F47,I14,D48)</f>
        <v>10036.119047619048</v>
      </c>
      <c r="F48" s="523">
        <f t="shared" si="13"/>
        <v>104610.25326148595</v>
      </c>
      <c r="G48" s="524">
        <f t="shared" si="14"/>
        <v>21746.393286126789</v>
      </c>
      <c r="H48" s="491">
        <f t="shared" si="15"/>
        <v>21746.393286126789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104610.25326148595</v>
      </c>
      <c r="E49" s="522">
        <f>IF(+I14&lt;F48,I14,D49)</f>
        <v>10036.119047619048</v>
      </c>
      <c r="F49" s="523">
        <f t="shared" si="13"/>
        <v>94574.134213866899</v>
      </c>
      <c r="G49" s="524">
        <f t="shared" si="14"/>
        <v>20674.355385040944</v>
      </c>
      <c r="H49" s="491">
        <f t="shared" si="15"/>
        <v>20674.355385040944</v>
      </c>
      <c r="I49" s="511">
        <f t="shared" si="9"/>
        <v>0</v>
      </c>
      <c r="J49" s="511"/>
      <c r="K49" s="525"/>
      <c r="L49" s="514">
        <f t="shared" ref="L49:L72" si="16">IF(K49&lt;&gt;0,+G49-K49,0)</f>
        <v>0</v>
      </c>
      <c r="M49" s="525"/>
      <c r="N49" s="514">
        <f t="shared" ref="N49:N72" si="17">IF(M49&lt;&gt;0,+H49-M49,0)</f>
        <v>0</v>
      </c>
      <c r="O49" s="514">
        <f t="shared" ref="O49:O72" si="18">+N49-L49</f>
        <v>0</v>
      </c>
      <c r="P49" s="272"/>
    </row>
    <row r="50" spans="2:17">
      <c r="B50" s="195" t="str">
        <f t="shared" ref="B50:B72" si="19">IF(D50=F49,"","IU")</f>
        <v/>
      </c>
      <c r="C50" s="507">
        <f>IF(D11="","-",+C49+1)</f>
        <v>2045</v>
      </c>
      <c r="D50" s="523">
        <f>IF(F49+SUM(E$17:E49)=D$10,F49,D$10-SUM(E$17:E49))</f>
        <v>94574.134213866899</v>
      </c>
      <c r="E50" s="522">
        <f>IF(+I14&lt;F49,I14,D50)</f>
        <v>10036.119047619048</v>
      </c>
      <c r="F50" s="523">
        <f t="shared" ref="F50:F72" si="20">+D50-E50</f>
        <v>84538.015166247846</v>
      </c>
      <c r="G50" s="524">
        <f t="shared" si="14"/>
        <v>19602.317483955107</v>
      </c>
      <c r="H50" s="491">
        <f t="shared" si="15"/>
        <v>19602.317483955107</v>
      </c>
      <c r="I50" s="511">
        <f t="shared" ref="I50:I72" si="21">H50-G50</f>
        <v>0</v>
      </c>
      <c r="J50" s="511"/>
      <c r="K50" s="525"/>
      <c r="L50" s="514">
        <f t="shared" si="16"/>
        <v>0</v>
      </c>
      <c r="M50" s="525"/>
      <c r="N50" s="514">
        <f t="shared" si="17"/>
        <v>0</v>
      </c>
      <c r="O50" s="514">
        <f t="shared" si="18"/>
        <v>0</v>
      </c>
      <c r="P50" s="272"/>
    </row>
    <row r="51" spans="2:17">
      <c r="B51" s="195" t="str">
        <f t="shared" si="19"/>
        <v/>
      </c>
      <c r="C51" s="507">
        <f>IF(D11="","-",+C50+1)</f>
        <v>2046</v>
      </c>
      <c r="D51" s="523">
        <f>IF(F50+SUM(E$17:E50)=D$10,F50,D$10-SUM(E$17:E50))</f>
        <v>84538.015166247846</v>
      </c>
      <c r="E51" s="522">
        <f>IF(+I14&lt;F50,I14,D51)</f>
        <v>10036.119047619048</v>
      </c>
      <c r="F51" s="523">
        <f t="shared" si="20"/>
        <v>74501.896118628792</v>
      </c>
      <c r="G51" s="524">
        <f t="shared" si="14"/>
        <v>18530.279582869265</v>
      </c>
      <c r="H51" s="491">
        <f t="shared" si="15"/>
        <v>18530.279582869265</v>
      </c>
      <c r="I51" s="511">
        <f t="shared" si="21"/>
        <v>0</v>
      </c>
      <c r="J51" s="511"/>
      <c r="K51" s="525"/>
      <c r="L51" s="514">
        <f t="shared" si="16"/>
        <v>0</v>
      </c>
      <c r="M51" s="525"/>
      <c r="N51" s="514">
        <f t="shared" si="17"/>
        <v>0</v>
      </c>
      <c r="O51" s="514">
        <f t="shared" si="18"/>
        <v>0</v>
      </c>
      <c r="P51" s="272"/>
    </row>
    <row r="52" spans="2:17">
      <c r="B52" s="195" t="str">
        <f t="shared" si="19"/>
        <v/>
      </c>
      <c r="C52" s="507">
        <f>IF(D11="","-",+C51+1)</f>
        <v>2047</v>
      </c>
      <c r="D52" s="523">
        <f>IF(F51+SUM(E$17:E51)=D$10,F51,D$10-SUM(E$17:E51))</f>
        <v>74501.896118628792</v>
      </c>
      <c r="E52" s="522">
        <f>IF(+I14&lt;F51,I14,D52)</f>
        <v>10036.119047619048</v>
      </c>
      <c r="F52" s="523">
        <f t="shared" si="20"/>
        <v>64465.777071009747</v>
      </c>
      <c r="G52" s="524">
        <f t="shared" si="14"/>
        <v>17458.241681783424</v>
      </c>
      <c r="H52" s="491">
        <f t="shared" si="15"/>
        <v>17458.241681783424</v>
      </c>
      <c r="I52" s="511">
        <f t="shared" si="21"/>
        <v>0</v>
      </c>
      <c r="J52" s="511"/>
      <c r="K52" s="525"/>
      <c r="L52" s="514">
        <f t="shared" si="16"/>
        <v>0</v>
      </c>
      <c r="M52" s="525"/>
      <c r="N52" s="514">
        <f t="shared" si="17"/>
        <v>0</v>
      </c>
      <c r="O52" s="514">
        <f t="shared" si="18"/>
        <v>0</v>
      </c>
      <c r="P52" s="272"/>
    </row>
    <row r="53" spans="2:17">
      <c r="B53" s="195" t="str">
        <f t="shared" si="19"/>
        <v/>
      </c>
      <c r="C53" s="507">
        <f>IF(D11="","-",+C52+1)</f>
        <v>2048</v>
      </c>
      <c r="D53" s="523">
        <f>IF(F52+SUM(E$17:E52)=D$10,F52,D$10-SUM(E$17:E52))</f>
        <v>64465.777071009747</v>
      </c>
      <c r="E53" s="522">
        <f>IF(+I14&lt;F52,I14,D53)</f>
        <v>10036.119047619048</v>
      </c>
      <c r="F53" s="523">
        <f t="shared" si="20"/>
        <v>54429.658023390701</v>
      </c>
      <c r="G53" s="524">
        <f t="shared" si="14"/>
        <v>16386.203780697586</v>
      </c>
      <c r="H53" s="491">
        <f t="shared" si="15"/>
        <v>16386.203780697586</v>
      </c>
      <c r="I53" s="511">
        <f t="shared" si="21"/>
        <v>0</v>
      </c>
      <c r="J53" s="511"/>
      <c r="K53" s="525"/>
      <c r="L53" s="514">
        <f t="shared" si="16"/>
        <v>0</v>
      </c>
      <c r="M53" s="525"/>
      <c r="N53" s="514">
        <f t="shared" si="17"/>
        <v>0</v>
      </c>
      <c r="O53" s="514">
        <f t="shared" si="18"/>
        <v>0</v>
      </c>
      <c r="P53" s="272"/>
    </row>
    <row r="54" spans="2:17">
      <c r="B54" s="195" t="str">
        <f t="shared" si="19"/>
        <v/>
      </c>
      <c r="C54" s="507">
        <f>IF(D11="","-",+C53+1)</f>
        <v>2049</v>
      </c>
      <c r="D54" s="523">
        <f>IF(F53+SUM(E$17:E53)=D$10,F53,D$10-SUM(E$17:E53))</f>
        <v>54429.658023390701</v>
      </c>
      <c r="E54" s="522">
        <f>IF(+I14&lt;F53,I14,D54)</f>
        <v>10036.119047619048</v>
      </c>
      <c r="F54" s="523">
        <f t="shared" si="20"/>
        <v>44393.538975771655</v>
      </c>
      <c r="G54" s="524">
        <f t="shared" ref="G54:G72" si="22">+I$12*((D54+F54)/2)+E54</f>
        <v>15314.165879611743</v>
      </c>
      <c r="H54" s="491">
        <f t="shared" ref="H54:H72" si="23">+I$13*((D54+F54)/2)+E54</f>
        <v>15314.165879611743</v>
      </c>
      <c r="I54" s="511">
        <f t="shared" si="21"/>
        <v>0</v>
      </c>
      <c r="J54" s="511"/>
      <c r="K54" s="525"/>
      <c r="L54" s="514">
        <f t="shared" si="16"/>
        <v>0</v>
      </c>
      <c r="M54" s="525"/>
      <c r="N54" s="514">
        <f t="shared" si="17"/>
        <v>0</v>
      </c>
      <c r="O54" s="514">
        <f t="shared" si="18"/>
        <v>0</v>
      </c>
      <c r="P54" s="272"/>
    </row>
    <row r="55" spans="2:17">
      <c r="B55" s="195" t="str">
        <f t="shared" si="19"/>
        <v/>
      </c>
      <c r="C55" s="507">
        <f>IF(D11="","-",+C54+1)</f>
        <v>2050</v>
      </c>
      <c r="D55" s="523">
        <f>IF(F54+SUM(E$17:E54)=D$10,F54,D$10-SUM(E$17:E54))</f>
        <v>44393.538975771655</v>
      </c>
      <c r="E55" s="522">
        <f>IF(+I14&lt;F54,I14,D55)</f>
        <v>10036.119047619048</v>
      </c>
      <c r="F55" s="523">
        <f t="shared" si="20"/>
        <v>34357.419928152609</v>
      </c>
      <c r="G55" s="524">
        <f t="shared" si="22"/>
        <v>14242.127978525903</v>
      </c>
      <c r="H55" s="491">
        <f t="shared" si="23"/>
        <v>14242.127978525903</v>
      </c>
      <c r="I55" s="511">
        <f t="shared" si="21"/>
        <v>0</v>
      </c>
      <c r="J55" s="511"/>
      <c r="K55" s="525"/>
      <c r="L55" s="514">
        <f t="shared" si="16"/>
        <v>0</v>
      </c>
      <c r="M55" s="525"/>
      <c r="N55" s="514">
        <f t="shared" si="17"/>
        <v>0</v>
      </c>
      <c r="O55" s="514">
        <f t="shared" si="18"/>
        <v>0</v>
      </c>
      <c r="P55" s="272"/>
    </row>
    <row r="56" spans="2:17">
      <c r="B56" s="195" t="str">
        <f t="shared" si="19"/>
        <v/>
      </c>
      <c r="C56" s="507">
        <f>IF(D11="","-",+C55+1)</f>
        <v>2051</v>
      </c>
      <c r="D56" s="523">
        <f>IF(F55+SUM(E$17:E55)=D$10,F55,D$10-SUM(E$17:E55))</f>
        <v>34357.419928152609</v>
      </c>
      <c r="E56" s="522">
        <f>IF(+I14&lt;F55,I14,D56)</f>
        <v>10036.119047619048</v>
      </c>
      <c r="F56" s="523">
        <f t="shared" si="20"/>
        <v>24321.300880533563</v>
      </c>
      <c r="G56" s="524">
        <f t="shared" si="22"/>
        <v>13170.090077440063</v>
      </c>
      <c r="H56" s="491">
        <f t="shared" si="23"/>
        <v>13170.090077440063</v>
      </c>
      <c r="I56" s="511">
        <f t="shared" si="21"/>
        <v>0</v>
      </c>
      <c r="J56" s="511"/>
      <c r="K56" s="525"/>
      <c r="L56" s="514">
        <f t="shared" si="16"/>
        <v>0</v>
      </c>
      <c r="M56" s="525"/>
      <c r="N56" s="514">
        <f t="shared" si="17"/>
        <v>0</v>
      </c>
      <c r="O56" s="514">
        <f t="shared" si="18"/>
        <v>0</v>
      </c>
      <c r="P56" s="272"/>
    </row>
    <row r="57" spans="2:17">
      <c r="B57" s="195" t="str">
        <f t="shared" si="19"/>
        <v/>
      </c>
      <c r="C57" s="507">
        <f>IF(D11="","-",+C56+1)</f>
        <v>2052</v>
      </c>
      <c r="D57" s="523">
        <f>IF(F56+SUM(E$17:E56)=D$10,F56,D$10-SUM(E$17:E56))</f>
        <v>24321.300880533563</v>
      </c>
      <c r="E57" s="522">
        <f>IF(+I14&lt;F56,I14,D57)</f>
        <v>10036.119047619048</v>
      </c>
      <c r="F57" s="523">
        <f t="shared" si="20"/>
        <v>14285.181832914515</v>
      </c>
      <c r="G57" s="524">
        <f t="shared" si="22"/>
        <v>12098.052176354224</v>
      </c>
      <c r="H57" s="491">
        <f t="shared" si="23"/>
        <v>12098.052176354224</v>
      </c>
      <c r="I57" s="511">
        <f t="shared" si="21"/>
        <v>0</v>
      </c>
      <c r="J57" s="511"/>
      <c r="K57" s="525"/>
      <c r="L57" s="514">
        <f t="shared" si="16"/>
        <v>0</v>
      </c>
      <c r="M57" s="525"/>
      <c r="N57" s="514">
        <f t="shared" si="17"/>
        <v>0</v>
      </c>
      <c r="O57" s="514">
        <f t="shared" si="18"/>
        <v>0</v>
      </c>
      <c r="P57" s="272"/>
    </row>
    <row r="58" spans="2:17">
      <c r="B58" s="195" t="str">
        <f t="shared" si="19"/>
        <v/>
      </c>
      <c r="C58" s="507">
        <f>IF(D11="","-",+C57+1)</f>
        <v>2053</v>
      </c>
      <c r="D58" s="523">
        <f>IF(F57+SUM(E$17:E57)=D$10,F57,D$10-SUM(E$17:E57))</f>
        <v>14285.181832914515</v>
      </c>
      <c r="E58" s="522">
        <f>IF(+I14&lt;F57,I14,D58)</f>
        <v>10036.119047619048</v>
      </c>
      <c r="F58" s="523">
        <f t="shared" si="20"/>
        <v>4249.0627852954676</v>
      </c>
      <c r="G58" s="524">
        <f t="shared" si="22"/>
        <v>11026.014275268382</v>
      </c>
      <c r="H58" s="491">
        <f t="shared" si="23"/>
        <v>11026.014275268382</v>
      </c>
      <c r="I58" s="511">
        <f t="shared" si="21"/>
        <v>0</v>
      </c>
      <c r="J58" s="511"/>
      <c r="K58" s="525"/>
      <c r="L58" s="514">
        <f t="shared" si="16"/>
        <v>0</v>
      </c>
      <c r="M58" s="525"/>
      <c r="N58" s="514">
        <f t="shared" si="17"/>
        <v>0</v>
      </c>
      <c r="O58" s="514">
        <f t="shared" si="18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19"/>
        <v/>
      </c>
      <c r="C59" s="507">
        <f>IF(D11="","-",+C58+1)</f>
        <v>2054</v>
      </c>
      <c r="D59" s="523">
        <f>IF(F58+SUM(E$17:E58)=D$10,F58,D$10-SUM(E$17:E58))</f>
        <v>4249.0627852954676</v>
      </c>
      <c r="E59" s="522">
        <f>IF(+I14&lt;F58,I14,D59)</f>
        <v>4249.0627852954676</v>
      </c>
      <c r="F59" s="523">
        <f t="shared" si="20"/>
        <v>0</v>
      </c>
      <c r="G59" s="524">
        <f t="shared" si="22"/>
        <v>4476.0009238486746</v>
      </c>
      <c r="H59" s="491">
        <f t="shared" si="23"/>
        <v>4476.0009238486746</v>
      </c>
      <c r="I59" s="511">
        <f t="shared" si="21"/>
        <v>0</v>
      </c>
      <c r="J59" s="511"/>
      <c r="K59" s="525"/>
      <c r="L59" s="514">
        <f t="shared" si="16"/>
        <v>0</v>
      </c>
      <c r="M59" s="525"/>
      <c r="N59" s="514">
        <f t="shared" si="17"/>
        <v>0</v>
      </c>
      <c r="O59" s="514">
        <f t="shared" si="18"/>
        <v>0</v>
      </c>
      <c r="P59" s="272"/>
    </row>
    <row r="60" spans="2:17">
      <c r="B60" s="195" t="str">
        <f t="shared" si="19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0"/>
        <v>0</v>
      </c>
      <c r="G60" s="524">
        <f t="shared" si="22"/>
        <v>0</v>
      </c>
      <c r="H60" s="491">
        <f t="shared" si="23"/>
        <v>0</v>
      </c>
      <c r="I60" s="511">
        <f t="shared" si="21"/>
        <v>0</v>
      </c>
      <c r="J60" s="511"/>
      <c r="K60" s="525"/>
      <c r="L60" s="514">
        <f t="shared" si="16"/>
        <v>0</v>
      </c>
      <c r="M60" s="525"/>
      <c r="N60" s="514">
        <f t="shared" si="17"/>
        <v>0</v>
      </c>
      <c r="O60" s="514">
        <f t="shared" si="18"/>
        <v>0</v>
      </c>
      <c r="P60" s="272"/>
    </row>
    <row r="61" spans="2:17">
      <c r="B61" s="195" t="str">
        <f t="shared" si="19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22"/>
        <v>0</v>
      </c>
      <c r="H61" s="491">
        <f t="shared" si="23"/>
        <v>0</v>
      </c>
      <c r="I61" s="511">
        <f t="shared" si="21"/>
        <v>0</v>
      </c>
      <c r="J61" s="511"/>
      <c r="K61" s="525"/>
      <c r="L61" s="514">
        <f t="shared" si="16"/>
        <v>0</v>
      </c>
      <c r="M61" s="525"/>
      <c r="N61" s="514">
        <f t="shared" si="17"/>
        <v>0</v>
      </c>
      <c r="O61" s="514">
        <f t="shared" si="18"/>
        <v>0</v>
      </c>
      <c r="P61" s="272"/>
    </row>
    <row r="62" spans="2:17">
      <c r="B62" s="195" t="str">
        <f t="shared" si="19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22"/>
        <v>0</v>
      </c>
      <c r="H62" s="491">
        <f t="shared" si="23"/>
        <v>0</v>
      </c>
      <c r="I62" s="511">
        <f t="shared" si="21"/>
        <v>0</v>
      </c>
      <c r="J62" s="511"/>
      <c r="K62" s="525"/>
      <c r="L62" s="514">
        <f t="shared" si="16"/>
        <v>0</v>
      </c>
      <c r="M62" s="525"/>
      <c r="N62" s="514">
        <f t="shared" si="17"/>
        <v>0</v>
      </c>
      <c r="O62" s="514">
        <f t="shared" si="18"/>
        <v>0</v>
      </c>
      <c r="P62" s="272"/>
    </row>
    <row r="63" spans="2:17">
      <c r="B63" s="195" t="str">
        <f t="shared" si="19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22"/>
        <v>0</v>
      </c>
      <c r="H63" s="491">
        <f t="shared" si="23"/>
        <v>0</v>
      </c>
      <c r="I63" s="511">
        <f t="shared" si="21"/>
        <v>0</v>
      </c>
      <c r="J63" s="511"/>
      <c r="K63" s="525"/>
      <c r="L63" s="514">
        <f t="shared" si="16"/>
        <v>0</v>
      </c>
      <c r="M63" s="525"/>
      <c r="N63" s="514">
        <f t="shared" si="17"/>
        <v>0</v>
      </c>
      <c r="O63" s="514">
        <f t="shared" si="18"/>
        <v>0</v>
      </c>
      <c r="P63" s="272"/>
    </row>
    <row r="64" spans="2:17">
      <c r="B64" s="195" t="str">
        <f t="shared" si="19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22"/>
        <v>0</v>
      </c>
      <c r="H64" s="491">
        <f t="shared" si="23"/>
        <v>0</v>
      </c>
      <c r="I64" s="511">
        <f t="shared" si="21"/>
        <v>0</v>
      </c>
      <c r="J64" s="511"/>
      <c r="K64" s="525"/>
      <c r="L64" s="514">
        <f t="shared" si="16"/>
        <v>0</v>
      </c>
      <c r="M64" s="525"/>
      <c r="N64" s="514">
        <f t="shared" si="17"/>
        <v>0</v>
      </c>
      <c r="O64" s="514">
        <f t="shared" si="18"/>
        <v>0</v>
      </c>
      <c r="P64" s="272"/>
    </row>
    <row r="65" spans="1:16">
      <c r="B65" s="195" t="str">
        <f t="shared" si="19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22"/>
        <v>0</v>
      </c>
      <c r="H65" s="491">
        <f t="shared" si="23"/>
        <v>0</v>
      </c>
      <c r="I65" s="511">
        <f t="shared" si="21"/>
        <v>0</v>
      </c>
      <c r="J65" s="511"/>
      <c r="K65" s="525"/>
      <c r="L65" s="514">
        <f t="shared" si="16"/>
        <v>0</v>
      </c>
      <c r="M65" s="525"/>
      <c r="N65" s="514">
        <f t="shared" si="17"/>
        <v>0</v>
      </c>
      <c r="O65" s="514">
        <f t="shared" si="18"/>
        <v>0</v>
      </c>
      <c r="P65" s="272"/>
    </row>
    <row r="66" spans="1:16">
      <c r="B66" s="195" t="str">
        <f t="shared" si="19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22"/>
        <v>0</v>
      </c>
      <c r="H66" s="491">
        <f t="shared" si="23"/>
        <v>0</v>
      </c>
      <c r="I66" s="511">
        <f t="shared" si="21"/>
        <v>0</v>
      </c>
      <c r="J66" s="511"/>
      <c r="K66" s="525"/>
      <c r="L66" s="514">
        <f t="shared" si="16"/>
        <v>0</v>
      </c>
      <c r="M66" s="525"/>
      <c r="N66" s="514">
        <f t="shared" si="17"/>
        <v>0</v>
      </c>
      <c r="O66" s="514">
        <f t="shared" si="18"/>
        <v>0</v>
      </c>
      <c r="P66" s="272"/>
    </row>
    <row r="67" spans="1:16">
      <c r="B67" s="195" t="str">
        <f t="shared" si="19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22"/>
        <v>0</v>
      </c>
      <c r="H67" s="491">
        <f t="shared" si="23"/>
        <v>0</v>
      </c>
      <c r="I67" s="511">
        <f t="shared" si="21"/>
        <v>0</v>
      </c>
      <c r="J67" s="511"/>
      <c r="K67" s="525"/>
      <c r="L67" s="514">
        <f t="shared" si="16"/>
        <v>0</v>
      </c>
      <c r="M67" s="525"/>
      <c r="N67" s="514">
        <f t="shared" si="17"/>
        <v>0</v>
      </c>
      <c r="O67" s="514">
        <f t="shared" si="18"/>
        <v>0</v>
      </c>
      <c r="P67" s="272"/>
    </row>
    <row r="68" spans="1:16">
      <c r="B68" s="195" t="str">
        <f t="shared" si="19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22"/>
        <v>0</v>
      </c>
      <c r="H68" s="491">
        <f t="shared" si="23"/>
        <v>0</v>
      </c>
      <c r="I68" s="511">
        <f t="shared" si="21"/>
        <v>0</v>
      </c>
      <c r="J68" s="511"/>
      <c r="K68" s="525"/>
      <c r="L68" s="514">
        <f t="shared" si="16"/>
        <v>0</v>
      </c>
      <c r="M68" s="525"/>
      <c r="N68" s="514">
        <f t="shared" si="17"/>
        <v>0</v>
      </c>
      <c r="O68" s="514">
        <f t="shared" si="18"/>
        <v>0</v>
      </c>
      <c r="P68" s="272"/>
    </row>
    <row r="69" spans="1:16">
      <c r="B69" s="195" t="str">
        <f t="shared" si="19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22"/>
        <v>0</v>
      </c>
      <c r="H69" s="491">
        <f t="shared" si="23"/>
        <v>0</v>
      </c>
      <c r="I69" s="511">
        <f t="shared" si="21"/>
        <v>0</v>
      </c>
      <c r="J69" s="511"/>
      <c r="K69" s="525"/>
      <c r="L69" s="514">
        <f t="shared" si="16"/>
        <v>0</v>
      </c>
      <c r="M69" s="525"/>
      <c r="N69" s="514">
        <f t="shared" si="17"/>
        <v>0</v>
      </c>
      <c r="O69" s="514">
        <f t="shared" si="18"/>
        <v>0</v>
      </c>
      <c r="P69" s="272"/>
    </row>
    <row r="70" spans="1:16">
      <c r="B70" s="195" t="str">
        <f t="shared" si="19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22"/>
        <v>0</v>
      </c>
      <c r="H70" s="491">
        <f t="shared" si="23"/>
        <v>0</v>
      </c>
      <c r="I70" s="511">
        <f t="shared" si="21"/>
        <v>0</v>
      </c>
      <c r="J70" s="511"/>
      <c r="K70" s="525"/>
      <c r="L70" s="514">
        <f t="shared" si="16"/>
        <v>0</v>
      </c>
      <c r="M70" s="525"/>
      <c r="N70" s="514">
        <f t="shared" si="17"/>
        <v>0</v>
      </c>
      <c r="O70" s="514">
        <f t="shared" si="18"/>
        <v>0</v>
      </c>
      <c r="P70" s="272"/>
    </row>
    <row r="71" spans="1:16">
      <c r="B71" s="195" t="str">
        <f t="shared" si="19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22"/>
        <v>0</v>
      </c>
      <c r="H71" s="491">
        <f t="shared" si="23"/>
        <v>0</v>
      </c>
      <c r="I71" s="511">
        <f t="shared" si="21"/>
        <v>0</v>
      </c>
      <c r="J71" s="511"/>
      <c r="K71" s="525"/>
      <c r="L71" s="514">
        <f t="shared" si="16"/>
        <v>0</v>
      </c>
      <c r="M71" s="525"/>
      <c r="N71" s="514">
        <f t="shared" si="17"/>
        <v>0</v>
      </c>
      <c r="O71" s="514">
        <f t="shared" si="18"/>
        <v>0</v>
      </c>
      <c r="P71" s="272"/>
    </row>
    <row r="72" spans="1:16" ht="13.5" thickBot="1">
      <c r="B72" s="195" t="str">
        <f t="shared" si="19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22"/>
        <v>0</v>
      </c>
      <c r="H72" s="471">
        <f t="shared" si="23"/>
        <v>0</v>
      </c>
      <c r="I72" s="531">
        <f t="shared" si="21"/>
        <v>0</v>
      </c>
      <c r="J72" s="511"/>
      <c r="K72" s="532"/>
      <c r="L72" s="533">
        <f t="shared" si="16"/>
        <v>0</v>
      </c>
      <c r="M72" s="532"/>
      <c r="N72" s="533">
        <f t="shared" si="17"/>
        <v>0</v>
      </c>
      <c r="O72" s="533">
        <f t="shared" si="18"/>
        <v>0</v>
      </c>
      <c r="P72" s="272"/>
    </row>
    <row r="73" spans="1:16">
      <c r="C73" s="374" t="s">
        <v>78</v>
      </c>
      <c r="D73" s="375"/>
      <c r="E73" s="375">
        <f>SUM(E17:E72)</f>
        <v>421517</v>
      </c>
      <c r="F73" s="375"/>
      <c r="G73" s="375">
        <f>SUM(G17:G72)</f>
        <v>1462938.4667396725</v>
      </c>
      <c r="H73" s="375">
        <f>SUM(H17:H72)</f>
        <v>1462938.4667396725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45062.451608216499</v>
      </c>
      <c r="N87" s="546">
        <f>IF(J92&lt;D11,0,VLOOKUP(J92,C17:O72,11))</f>
        <v>45062.451608216499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47880.533130342868</v>
      </c>
      <c r="N88" s="550">
        <f>IF(J92&lt;D11,0,VLOOKUP(J92,C99:P154,7))</f>
        <v>47880.533130342868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2818.0815221263692</v>
      </c>
      <c r="N89" s="555">
        <f>+N88-N87</f>
        <v>2818.0815221263692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421517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10280.90243902439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24">+I99-H99</f>
        <v>0</v>
      </c>
      <c r="K99" s="514"/>
      <c r="L99" s="512">
        <f t="shared" ref="L99:L104" si="25">H99</f>
        <v>36381.937261919113</v>
      </c>
      <c r="M99" s="597">
        <f t="shared" ref="M99:M130" si="26">IF(L99&lt;&gt;0,+H99-L99,0)</f>
        <v>0</v>
      </c>
      <c r="N99" s="512">
        <f t="shared" ref="N99:N104" si="27">I99</f>
        <v>36381.937261919113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25"/>
        <v>67031.047857906437</v>
      </c>
      <c r="M100" s="519">
        <f t="shared" ref="M100:M105" si="31">IF(L100&lt;&gt;0,+H100-L100,0)</f>
        <v>0</v>
      </c>
      <c r="N100" s="518">
        <f t="shared" si="27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25"/>
        <v>64560.617511183853</v>
      </c>
      <c r="M101" s="519">
        <f t="shared" si="31"/>
        <v>0</v>
      </c>
      <c r="N101" s="518">
        <f t="shared" si="27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24"/>
        <v>0</v>
      </c>
      <c r="K102" s="514"/>
      <c r="L102" s="518">
        <f t="shared" si="25"/>
        <v>61571.595440980236</v>
      </c>
      <c r="M102" s="519">
        <f t="shared" si="31"/>
        <v>0</v>
      </c>
      <c r="N102" s="518">
        <f t="shared" si="27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24"/>
        <v>0</v>
      </c>
      <c r="K103" s="514"/>
      <c r="L103" s="518">
        <f t="shared" si="25"/>
        <v>58194.234916187183</v>
      </c>
      <c r="M103" s="519">
        <f t="shared" si="31"/>
        <v>0</v>
      </c>
      <c r="N103" s="518">
        <f t="shared" si="27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24"/>
        <v>0</v>
      </c>
      <c r="K104" s="514"/>
      <c r="L104" s="518">
        <f t="shared" si="25"/>
        <v>55134.369370776643</v>
      </c>
      <c r="M104" s="519">
        <f t="shared" si="31"/>
        <v>0</v>
      </c>
      <c r="N104" s="518">
        <f t="shared" si="27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24"/>
        <v>0</v>
      </c>
      <c r="K105" s="514"/>
      <c r="L105" s="518">
        <f t="shared" ref="L105" si="32">H105</f>
        <v>48183.675453584445</v>
      </c>
      <c r="M105" s="519">
        <f t="shared" si="31"/>
        <v>0</v>
      </c>
      <c r="N105" s="518">
        <f t="shared" ref="N105" si="33">I105</f>
        <v>48183.675453584445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356212.05287929124</v>
      </c>
      <c r="E106" s="516">
        <v>9802.7209302325573</v>
      </c>
      <c r="F106" s="515">
        <v>346409.33194905869</v>
      </c>
      <c r="G106" s="515">
        <v>351310.69241417496</v>
      </c>
      <c r="H106" s="575">
        <v>47407.209452315969</v>
      </c>
      <c r="I106" s="576">
        <v>47407.209452315969</v>
      </c>
      <c r="J106" s="514">
        <f t="shared" si="24"/>
        <v>0</v>
      </c>
      <c r="K106" s="514"/>
      <c r="L106" s="518">
        <f t="shared" ref="L106" si="34">H106</f>
        <v>47407.209452315969</v>
      </c>
      <c r="M106" s="519">
        <f t="shared" ref="M106" si="35">IF(L106&lt;&gt;0,+H106-L106,0)</f>
        <v>0</v>
      </c>
      <c r="N106" s="518">
        <f t="shared" ref="N106" si="36">I106</f>
        <v>47407.209452315969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346409.33194905869</v>
      </c>
      <c r="E107" s="516">
        <v>10036.119047619048</v>
      </c>
      <c r="F107" s="515">
        <v>336373.21290143963</v>
      </c>
      <c r="G107" s="515">
        <v>341391.27242524916</v>
      </c>
      <c r="H107" s="575">
        <v>46760.886604706458</v>
      </c>
      <c r="I107" s="576">
        <v>46760.886604706458</v>
      </c>
      <c r="J107" s="514">
        <f t="shared" si="24"/>
        <v>0</v>
      </c>
      <c r="K107" s="514"/>
      <c r="L107" s="518">
        <f t="shared" ref="L107" si="37">H107</f>
        <v>46760.886604706458</v>
      </c>
      <c r="M107" s="519">
        <f t="shared" ref="M107" si="38">IF(L107&lt;&gt;0,+H107-L107,0)</f>
        <v>0</v>
      </c>
      <c r="N107" s="518">
        <f t="shared" ref="N107" si="39">I107</f>
        <v>46760.886604706458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336373.21290143963</v>
      </c>
      <c r="E108" s="522">
        <f>IF(+J96&lt;F107,J96,D108)</f>
        <v>10280.90243902439</v>
      </c>
      <c r="F108" s="523">
        <f t="shared" ref="F108:F131" si="40">+D108-E108</f>
        <v>326092.31046241522</v>
      </c>
      <c r="G108" s="523">
        <f t="shared" ref="G108:G130" si="41">+(F108+D108)/2</f>
        <v>331232.76168192743</v>
      </c>
      <c r="H108" s="526">
        <f t="shared" ref="H108:H130" si="42">+J$94*G108+E108</f>
        <v>47880.533130342868</v>
      </c>
      <c r="I108" s="577">
        <f t="shared" ref="I108:I130" si="43">+J$95*G108+E108</f>
        <v>47880.533130342868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326092.31046241522</v>
      </c>
      <c r="E109" s="522">
        <f>IF(+J96&lt;F108,J96,D109)</f>
        <v>10280.90243902439</v>
      </c>
      <c r="F109" s="523">
        <f t="shared" si="40"/>
        <v>315811.4080233908</v>
      </c>
      <c r="G109" s="523">
        <f t="shared" si="41"/>
        <v>320951.85924290301</v>
      </c>
      <c r="H109" s="526">
        <f t="shared" si="42"/>
        <v>46713.504443573067</v>
      </c>
      <c r="I109" s="577">
        <f t="shared" si="43"/>
        <v>46713.504443573067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315811.4080233908</v>
      </c>
      <c r="E110" s="522">
        <f>IF(+J96&lt;F109,J96,D110)</f>
        <v>10280.90243902439</v>
      </c>
      <c r="F110" s="523">
        <f t="shared" si="40"/>
        <v>305530.50558436639</v>
      </c>
      <c r="G110" s="523">
        <f t="shared" si="41"/>
        <v>310670.95680387859</v>
      </c>
      <c r="H110" s="526">
        <f t="shared" si="42"/>
        <v>45546.475756803266</v>
      </c>
      <c r="I110" s="577">
        <f t="shared" si="43"/>
        <v>45546.475756803266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305530.50558436639</v>
      </c>
      <c r="E111" s="522">
        <f>IF(+J96&lt;F110,J96,D111)</f>
        <v>10280.90243902439</v>
      </c>
      <c r="F111" s="523">
        <f t="shared" si="40"/>
        <v>295249.60314534197</v>
      </c>
      <c r="G111" s="523">
        <f t="shared" si="41"/>
        <v>300390.05436485418</v>
      </c>
      <c r="H111" s="526">
        <f t="shared" si="42"/>
        <v>44379.447070033479</v>
      </c>
      <c r="I111" s="577">
        <f t="shared" si="43"/>
        <v>44379.447070033479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295249.60314534197</v>
      </c>
      <c r="E112" s="522">
        <f>IF(+J96&lt;F111,J96,D112)</f>
        <v>10280.90243902439</v>
      </c>
      <c r="F112" s="523">
        <f t="shared" si="40"/>
        <v>284968.70070631756</v>
      </c>
      <c r="G112" s="523">
        <f t="shared" si="41"/>
        <v>290109.15192582976</v>
      </c>
      <c r="H112" s="526">
        <f t="shared" si="42"/>
        <v>43212.418383263677</v>
      </c>
      <c r="I112" s="577">
        <f t="shared" si="43"/>
        <v>43212.418383263677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284968.70070631756</v>
      </c>
      <c r="E113" s="522">
        <f>IF(+J96&lt;F112,J96,D113)</f>
        <v>10280.90243902439</v>
      </c>
      <c r="F113" s="523">
        <f t="shared" si="40"/>
        <v>274687.79826729314</v>
      </c>
      <c r="G113" s="523">
        <f t="shared" si="41"/>
        <v>279828.24948680535</v>
      </c>
      <c r="H113" s="526">
        <f t="shared" si="42"/>
        <v>42045.389696493876</v>
      </c>
      <c r="I113" s="577">
        <f t="shared" si="43"/>
        <v>42045.389696493876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274687.79826729314</v>
      </c>
      <c r="E114" s="522">
        <f>IF(+J96&lt;F113,J96,D114)</f>
        <v>10280.90243902439</v>
      </c>
      <c r="F114" s="523">
        <f t="shared" si="40"/>
        <v>264406.89582826872</v>
      </c>
      <c r="G114" s="523">
        <f t="shared" si="41"/>
        <v>269547.34704778093</v>
      </c>
      <c r="H114" s="526">
        <f t="shared" si="42"/>
        <v>40878.361009724074</v>
      </c>
      <c r="I114" s="577">
        <f t="shared" si="43"/>
        <v>40878.361009724074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264406.89582826872</v>
      </c>
      <c r="E115" s="522">
        <f>IF(+J96&lt;F114,J96,D115)</f>
        <v>10280.90243902439</v>
      </c>
      <c r="F115" s="523">
        <f t="shared" si="40"/>
        <v>254125.99338924434</v>
      </c>
      <c r="G115" s="523">
        <f t="shared" si="41"/>
        <v>259266.44460875652</v>
      </c>
      <c r="H115" s="526">
        <f t="shared" si="42"/>
        <v>39711.33232295428</v>
      </c>
      <c r="I115" s="577">
        <f t="shared" si="43"/>
        <v>39711.33232295428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254125.99338924434</v>
      </c>
      <c r="E116" s="522">
        <f>IF(+J96&lt;F115,J96,D116)</f>
        <v>10280.90243902439</v>
      </c>
      <c r="F116" s="523">
        <f t="shared" si="40"/>
        <v>243845.09095021995</v>
      </c>
      <c r="G116" s="523">
        <f t="shared" si="41"/>
        <v>248985.54216973216</v>
      </c>
      <c r="H116" s="526">
        <f t="shared" si="42"/>
        <v>38544.303636184486</v>
      </c>
      <c r="I116" s="577">
        <f t="shared" si="43"/>
        <v>38544.303636184486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243845.09095021995</v>
      </c>
      <c r="E117" s="522">
        <f>IF(+J96&lt;F116,J96,D117)</f>
        <v>10280.90243902439</v>
      </c>
      <c r="F117" s="523">
        <f t="shared" si="40"/>
        <v>233564.18851119556</v>
      </c>
      <c r="G117" s="523">
        <f t="shared" si="41"/>
        <v>238704.63973070774</v>
      </c>
      <c r="H117" s="526">
        <f t="shared" si="42"/>
        <v>37377.274949414685</v>
      </c>
      <c r="I117" s="577">
        <f t="shared" si="43"/>
        <v>37377.274949414685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233564.18851119556</v>
      </c>
      <c r="E118" s="522">
        <f>IF(+J96&lt;F117,J96,D118)</f>
        <v>10280.90243902439</v>
      </c>
      <c r="F118" s="523">
        <f t="shared" si="40"/>
        <v>223283.28607217118</v>
      </c>
      <c r="G118" s="523">
        <f t="shared" si="41"/>
        <v>228423.73729168338</v>
      </c>
      <c r="H118" s="526">
        <f t="shared" si="42"/>
        <v>36210.246262644898</v>
      </c>
      <c r="I118" s="577">
        <f t="shared" si="43"/>
        <v>36210.246262644898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223283.28607217118</v>
      </c>
      <c r="E119" s="522">
        <f>IF(+J96&lt;F118,J96,D119)</f>
        <v>10280.90243902439</v>
      </c>
      <c r="F119" s="523">
        <f t="shared" si="40"/>
        <v>213002.38363314679</v>
      </c>
      <c r="G119" s="523">
        <f t="shared" si="41"/>
        <v>218142.83485265897</v>
      </c>
      <c r="H119" s="526">
        <f t="shared" si="42"/>
        <v>35043.217575875096</v>
      </c>
      <c r="I119" s="577">
        <f t="shared" si="43"/>
        <v>35043.217575875096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213002.38363314679</v>
      </c>
      <c r="E120" s="522">
        <f>IF(+J96&lt;F119,J96,D120)</f>
        <v>10280.90243902439</v>
      </c>
      <c r="F120" s="523">
        <f t="shared" si="40"/>
        <v>202721.4811941224</v>
      </c>
      <c r="G120" s="523">
        <f t="shared" si="41"/>
        <v>207861.93241363461</v>
      </c>
      <c r="H120" s="526">
        <f t="shared" si="42"/>
        <v>33876.188889105309</v>
      </c>
      <c r="I120" s="577">
        <f t="shared" si="43"/>
        <v>33876.188889105309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202721.4811941224</v>
      </c>
      <c r="E121" s="522">
        <f>IF(+J96&lt;F120,J96,D121)</f>
        <v>10280.90243902439</v>
      </c>
      <c r="F121" s="523">
        <f t="shared" si="40"/>
        <v>192440.57875509802</v>
      </c>
      <c r="G121" s="523">
        <f t="shared" si="41"/>
        <v>197581.0299746102</v>
      </c>
      <c r="H121" s="526">
        <f t="shared" si="42"/>
        <v>32709.160202335508</v>
      </c>
      <c r="I121" s="577">
        <f t="shared" si="43"/>
        <v>32709.160202335508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192440.57875509802</v>
      </c>
      <c r="E122" s="522">
        <f>IF(+J96&lt;F121,J96,D122)</f>
        <v>10280.90243902439</v>
      </c>
      <c r="F122" s="523">
        <f t="shared" si="40"/>
        <v>182159.67631607363</v>
      </c>
      <c r="G122" s="523">
        <f t="shared" si="41"/>
        <v>187300.12753558584</v>
      </c>
      <c r="H122" s="526">
        <f t="shared" si="42"/>
        <v>31542.131515565714</v>
      </c>
      <c r="I122" s="577">
        <f t="shared" si="43"/>
        <v>31542.131515565714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182159.67631607363</v>
      </c>
      <c r="E123" s="522">
        <f>IF(+J96&lt;F122,J96,D123)</f>
        <v>10280.90243902439</v>
      </c>
      <c r="F123" s="523">
        <f t="shared" si="40"/>
        <v>171878.77387704924</v>
      </c>
      <c r="G123" s="523">
        <f t="shared" si="41"/>
        <v>177019.22509656142</v>
      </c>
      <c r="H123" s="526">
        <f t="shared" si="42"/>
        <v>30375.102828795916</v>
      </c>
      <c r="I123" s="577">
        <f t="shared" si="43"/>
        <v>30375.102828795916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171878.77387704924</v>
      </c>
      <c r="E124" s="522">
        <f>IF(+J96&lt;F123,J96,D124)</f>
        <v>10280.90243902439</v>
      </c>
      <c r="F124" s="523">
        <f t="shared" si="40"/>
        <v>161597.87143802486</v>
      </c>
      <c r="G124" s="523">
        <f t="shared" si="41"/>
        <v>166738.32265753706</v>
      </c>
      <c r="H124" s="526">
        <f t="shared" si="42"/>
        <v>29208.074142026126</v>
      </c>
      <c r="I124" s="577">
        <f t="shared" si="43"/>
        <v>29208.074142026126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161597.87143802486</v>
      </c>
      <c r="E125" s="522">
        <f>IF(+J96&lt;F124,J96,D125)</f>
        <v>10280.90243902439</v>
      </c>
      <c r="F125" s="523">
        <f t="shared" si="40"/>
        <v>151316.96899900047</v>
      </c>
      <c r="G125" s="523">
        <f t="shared" si="41"/>
        <v>156457.42021851265</v>
      </c>
      <c r="H125" s="526">
        <f t="shared" si="42"/>
        <v>28041.045455256328</v>
      </c>
      <c r="I125" s="577">
        <f t="shared" si="43"/>
        <v>28041.045455256328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151316.96899900047</v>
      </c>
      <c r="E126" s="522">
        <f>IF(+J96&lt;F125,J96,D126)</f>
        <v>10280.90243902439</v>
      </c>
      <c r="F126" s="523">
        <f t="shared" si="40"/>
        <v>141036.06655997608</v>
      </c>
      <c r="G126" s="523">
        <f t="shared" si="41"/>
        <v>146176.51777948829</v>
      </c>
      <c r="H126" s="526">
        <f t="shared" si="42"/>
        <v>26874.016768486534</v>
      </c>
      <c r="I126" s="577">
        <f t="shared" si="43"/>
        <v>26874.016768486534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141036.06655997608</v>
      </c>
      <c r="E127" s="522">
        <f>IF(+J96&lt;F126,J96,D127)</f>
        <v>10280.90243902439</v>
      </c>
      <c r="F127" s="523">
        <f t="shared" si="40"/>
        <v>130755.1641209517</v>
      </c>
      <c r="G127" s="523">
        <f t="shared" si="41"/>
        <v>135895.61534046388</v>
      </c>
      <c r="H127" s="526">
        <f t="shared" si="42"/>
        <v>25706.988081716736</v>
      </c>
      <c r="I127" s="577">
        <f t="shared" si="43"/>
        <v>25706.988081716736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130755.1641209517</v>
      </c>
      <c r="E128" s="522">
        <f>IF(+J96&lt;F127,J96,D128)</f>
        <v>10280.90243902439</v>
      </c>
      <c r="F128" s="523">
        <f t="shared" si="40"/>
        <v>120474.26168192731</v>
      </c>
      <c r="G128" s="523">
        <f t="shared" si="41"/>
        <v>125614.7129014395</v>
      </c>
      <c r="H128" s="526">
        <f t="shared" si="42"/>
        <v>24539.959394946942</v>
      </c>
      <c r="I128" s="577">
        <f t="shared" si="43"/>
        <v>24539.959394946942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120474.26168192731</v>
      </c>
      <c r="E129" s="522">
        <f>IF(+J96&lt;F128,J96,D129)</f>
        <v>10280.90243902439</v>
      </c>
      <c r="F129" s="523">
        <f t="shared" si="40"/>
        <v>110193.35924290292</v>
      </c>
      <c r="G129" s="523">
        <f t="shared" si="41"/>
        <v>115333.81046241512</v>
      </c>
      <c r="H129" s="526">
        <f t="shared" si="42"/>
        <v>23372.930708177148</v>
      </c>
      <c r="I129" s="577">
        <f t="shared" si="43"/>
        <v>23372.930708177148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110193.35924290292</v>
      </c>
      <c r="E130" s="522">
        <f>IF(+J96&lt;F129,J96,D130)</f>
        <v>10280.90243902439</v>
      </c>
      <c r="F130" s="523">
        <f t="shared" si="40"/>
        <v>99912.456803878536</v>
      </c>
      <c r="G130" s="523">
        <f t="shared" si="41"/>
        <v>105052.90802339073</v>
      </c>
      <c r="H130" s="526">
        <f t="shared" si="42"/>
        <v>22205.902021407353</v>
      </c>
      <c r="I130" s="577">
        <f t="shared" si="43"/>
        <v>22205.902021407353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99912.456803878536</v>
      </c>
      <c r="E131" s="522">
        <f>IF(+J96&lt;F130,J96,D131)</f>
        <v>10280.90243902439</v>
      </c>
      <c r="F131" s="523">
        <f t="shared" si="40"/>
        <v>89631.55436485415</v>
      </c>
      <c r="G131" s="523">
        <f t="shared" ref="G131:G154" si="44">+(F131+D131)/2</f>
        <v>94772.005584366343</v>
      </c>
      <c r="H131" s="526">
        <f t="shared" ref="H131:H154" si="45">+J$94*G131+E131</f>
        <v>21038.873334637556</v>
      </c>
      <c r="I131" s="577">
        <f t="shared" ref="I131:I154" si="46">+J$95*G131+E131</f>
        <v>21038.873334637556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>
      <c r="B132" s="195" t="str">
        <f t="shared" ref="B132:B154" si="51">IF(D132=F131,"","IU")</f>
        <v/>
      </c>
      <c r="C132" s="507">
        <f>IF(D93="","-",+C131+1)</f>
        <v>2045</v>
      </c>
      <c r="D132" s="374">
        <f>IF(F131+SUM(E$99:E131)=D$92,F131,D$92-SUM(E$99:E131))</f>
        <v>89631.55436485415</v>
      </c>
      <c r="E132" s="522">
        <f>IF(+J96&lt;F131,J96,D132)</f>
        <v>10280.90243902439</v>
      </c>
      <c r="F132" s="523">
        <f t="shared" ref="F132:F154" si="52">+D132-E132</f>
        <v>79350.651925829763</v>
      </c>
      <c r="G132" s="523">
        <f t="shared" si="44"/>
        <v>84491.103145341956</v>
      </c>
      <c r="H132" s="526">
        <f t="shared" si="45"/>
        <v>19871.844647867762</v>
      </c>
      <c r="I132" s="577">
        <f t="shared" si="46"/>
        <v>19871.844647867762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>
      <c r="B133" s="195" t="str">
        <f t="shared" si="51"/>
        <v/>
      </c>
      <c r="C133" s="507">
        <f>IF(D93="","-",+C132+1)</f>
        <v>2046</v>
      </c>
      <c r="D133" s="374">
        <f>IF(F132+SUM(E$99:E132)=D$92,F132,D$92-SUM(E$99:E132))</f>
        <v>79350.651925829763</v>
      </c>
      <c r="E133" s="522">
        <f>IF(+J96&lt;F132,J96,D133)</f>
        <v>10280.90243902439</v>
      </c>
      <c r="F133" s="523">
        <f t="shared" si="52"/>
        <v>69069.749486805376</v>
      </c>
      <c r="G133" s="523">
        <f t="shared" si="44"/>
        <v>74210.20070631757</v>
      </c>
      <c r="H133" s="526">
        <f t="shared" si="45"/>
        <v>18704.815961097964</v>
      </c>
      <c r="I133" s="577">
        <f t="shared" si="46"/>
        <v>18704.815961097964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>
      <c r="B134" s="195" t="str">
        <f t="shared" si="51"/>
        <v/>
      </c>
      <c r="C134" s="507">
        <f>IF(D93="","-",+C133+1)</f>
        <v>2047</v>
      </c>
      <c r="D134" s="374">
        <f>IF(F133+SUM(E$99:E133)=D$92,F133,D$92-SUM(E$99:E133))</f>
        <v>69069.749486805376</v>
      </c>
      <c r="E134" s="522">
        <f>IF(+J96&lt;F133,J96,D134)</f>
        <v>10280.90243902439</v>
      </c>
      <c r="F134" s="523">
        <f t="shared" si="52"/>
        <v>58788.84704778099</v>
      </c>
      <c r="G134" s="523">
        <f t="shared" si="44"/>
        <v>63929.298267293183</v>
      </c>
      <c r="H134" s="526">
        <f t="shared" si="45"/>
        <v>17537.78727432817</v>
      </c>
      <c r="I134" s="577">
        <f t="shared" si="46"/>
        <v>17537.78727432817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>
      <c r="B135" s="195" t="str">
        <f t="shared" si="51"/>
        <v/>
      </c>
      <c r="C135" s="507">
        <f>IF(D93="","-",+C134+1)</f>
        <v>2048</v>
      </c>
      <c r="D135" s="374">
        <f>IF(F134+SUM(E$99:E134)=D$92,F134,D$92-SUM(E$99:E134))</f>
        <v>58788.84704778099</v>
      </c>
      <c r="E135" s="522">
        <f>IF(+J96&lt;F134,J96,D135)</f>
        <v>10280.90243902439</v>
      </c>
      <c r="F135" s="523">
        <f t="shared" si="52"/>
        <v>48507.944608756603</v>
      </c>
      <c r="G135" s="523">
        <f t="shared" si="44"/>
        <v>53648.395828268796</v>
      </c>
      <c r="H135" s="526">
        <f t="shared" si="45"/>
        <v>16370.758587558375</v>
      </c>
      <c r="I135" s="577">
        <f t="shared" si="46"/>
        <v>16370.758587558375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>
      <c r="B136" s="195" t="str">
        <f t="shared" si="51"/>
        <v/>
      </c>
      <c r="C136" s="507">
        <f>IF(D93="","-",+C135+1)</f>
        <v>2049</v>
      </c>
      <c r="D136" s="374">
        <f>IF(F135+SUM(E$99:E135)=D$92,F135,D$92-SUM(E$99:E135))</f>
        <v>48507.944608756603</v>
      </c>
      <c r="E136" s="522">
        <f>IF(+J96&lt;F135,J96,D136)</f>
        <v>10280.90243902439</v>
      </c>
      <c r="F136" s="523">
        <f t="shared" si="52"/>
        <v>38227.042169732216</v>
      </c>
      <c r="G136" s="523">
        <f t="shared" si="44"/>
        <v>43367.49338924441</v>
      </c>
      <c r="H136" s="526">
        <f t="shared" si="45"/>
        <v>15203.729900788579</v>
      </c>
      <c r="I136" s="577">
        <f t="shared" si="46"/>
        <v>15203.729900788579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>
      <c r="B137" s="195" t="str">
        <f t="shared" si="51"/>
        <v/>
      </c>
      <c r="C137" s="507">
        <f>IF(D93="","-",+C136+1)</f>
        <v>2050</v>
      </c>
      <c r="D137" s="374">
        <f>IF(F136+SUM(E$99:E136)=D$92,F136,D$92-SUM(E$99:E136))</f>
        <v>38227.042169732216</v>
      </c>
      <c r="E137" s="522">
        <f>IF(+J96&lt;F136,J96,D137)</f>
        <v>10280.90243902439</v>
      </c>
      <c r="F137" s="523">
        <f t="shared" si="52"/>
        <v>27946.139730707826</v>
      </c>
      <c r="G137" s="523">
        <f t="shared" si="44"/>
        <v>33086.590950220023</v>
      </c>
      <c r="H137" s="526">
        <f t="shared" si="45"/>
        <v>14036.701214018784</v>
      </c>
      <c r="I137" s="577">
        <f t="shared" si="46"/>
        <v>14036.701214018784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>
      <c r="B138" s="195" t="str">
        <f t="shared" si="51"/>
        <v/>
      </c>
      <c r="C138" s="507">
        <f>IF(D93="","-",+C137+1)</f>
        <v>2051</v>
      </c>
      <c r="D138" s="374">
        <f>IF(F137+SUM(E$99:E137)=D$92,F137,D$92-SUM(E$99:E137))</f>
        <v>27946.139730707826</v>
      </c>
      <c r="E138" s="522">
        <f>IF(+J96&lt;F137,J96,D138)</f>
        <v>10280.90243902439</v>
      </c>
      <c r="F138" s="523">
        <f t="shared" si="52"/>
        <v>17665.237291683436</v>
      </c>
      <c r="G138" s="523">
        <f t="shared" si="44"/>
        <v>22805.688511195629</v>
      </c>
      <c r="H138" s="526">
        <f t="shared" si="45"/>
        <v>12869.672527248988</v>
      </c>
      <c r="I138" s="577">
        <f t="shared" si="46"/>
        <v>12869.672527248988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>
      <c r="B139" s="195" t="str">
        <f t="shared" si="51"/>
        <v/>
      </c>
      <c r="C139" s="507">
        <f>IF(D93="","-",+C138+1)</f>
        <v>2052</v>
      </c>
      <c r="D139" s="374">
        <f>IF(F138+SUM(E$99:E138)=D$92,F138,D$92-SUM(E$99:E138))</f>
        <v>17665.237291683436</v>
      </c>
      <c r="E139" s="522">
        <f>IF(+J96&lt;F138,J96,D139)</f>
        <v>10280.90243902439</v>
      </c>
      <c r="F139" s="523">
        <f t="shared" si="52"/>
        <v>7384.3348526590453</v>
      </c>
      <c r="G139" s="523">
        <f t="shared" si="44"/>
        <v>12524.78607217124</v>
      </c>
      <c r="H139" s="526">
        <f t="shared" si="45"/>
        <v>11702.643840479192</v>
      </c>
      <c r="I139" s="577">
        <f t="shared" si="46"/>
        <v>11702.643840479192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>
      <c r="B140" s="195" t="str">
        <f t="shared" si="51"/>
        <v/>
      </c>
      <c r="C140" s="507">
        <f>IF(D93="","-",+C139+1)</f>
        <v>2053</v>
      </c>
      <c r="D140" s="374">
        <f>IF(F139+SUM(E$99:E139)=D$92,F139,D$92-SUM(E$99:E139))</f>
        <v>7384.3348526590453</v>
      </c>
      <c r="E140" s="522">
        <f>IF(+J96&lt;F139,J96,D140)</f>
        <v>7384.3348526590453</v>
      </c>
      <c r="F140" s="523">
        <f t="shared" si="52"/>
        <v>0</v>
      </c>
      <c r="G140" s="523">
        <f t="shared" si="44"/>
        <v>3692.1674263295226</v>
      </c>
      <c r="H140" s="526">
        <f t="shared" si="45"/>
        <v>7803.4483816939974</v>
      </c>
      <c r="I140" s="577">
        <f t="shared" si="46"/>
        <v>7803.4483816939974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>
      <c r="B141" s="195" t="str">
        <f t="shared" si="51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2"/>
        <v>0</v>
      </c>
      <c r="G141" s="523">
        <f t="shared" si="44"/>
        <v>0</v>
      </c>
      <c r="H141" s="526">
        <f t="shared" si="45"/>
        <v>0</v>
      </c>
      <c r="I141" s="577">
        <f t="shared" si="46"/>
        <v>0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>
      <c r="B142" s="195" t="str">
        <f t="shared" si="51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4"/>
        <v>0</v>
      </c>
      <c r="H142" s="526">
        <f t="shared" si="45"/>
        <v>0</v>
      </c>
      <c r="I142" s="577">
        <f t="shared" si="46"/>
        <v>0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>
      <c r="B143" s="195" t="str">
        <f t="shared" si="51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4"/>
        <v>0</v>
      </c>
      <c r="H143" s="526">
        <f t="shared" si="45"/>
        <v>0</v>
      </c>
      <c r="I143" s="577">
        <f t="shared" si="46"/>
        <v>0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>
      <c r="B144" s="195" t="str">
        <f t="shared" si="51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>
      <c r="B145" s="195" t="str">
        <f t="shared" si="51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>
      <c r="B146" s="195" t="str">
        <f t="shared" si="51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>
      <c r="B147" s="195" t="str">
        <f t="shared" si="51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>
      <c r="B148" s="195" t="str">
        <f t="shared" si="51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>
      <c r="B149" s="195" t="str">
        <f t="shared" si="51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>
      <c r="B150" s="195" t="str">
        <f t="shared" si="51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>
      <c r="B151" s="195" t="str">
        <f t="shared" si="51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>
      <c r="B152" s="195" t="str">
        <f t="shared" si="51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>
      <c r="B153" s="195" t="str">
        <f t="shared" si="51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.5" thickBot="1">
      <c r="B154" s="195" t="str">
        <f t="shared" si="51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4"/>
        <v>0</v>
      </c>
      <c r="H154" s="530">
        <f t="shared" si="45"/>
        <v>0</v>
      </c>
      <c r="I154" s="579">
        <f t="shared" si="46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>
      <c r="C155" s="374" t="s">
        <v>78</v>
      </c>
      <c r="D155" s="375"/>
      <c r="E155" s="375">
        <f>SUM(E99:E154)</f>
        <v>421517.00000000017</v>
      </c>
      <c r="F155" s="375"/>
      <c r="G155" s="375"/>
      <c r="H155" s="375">
        <f>SUM(H99:H154)</f>
        <v>1446359.853784407</v>
      </c>
      <c r="I155" s="375">
        <f>SUM(I99:I154)</f>
        <v>1446359.853784407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563524.4472824221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563524.4472824221</v>
      </c>
      <c r="O6" s="269"/>
      <c r="P6" s="269"/>
    </row>
    <row r="7" spans="1:17" ht="13.5" thickBot="1">
      <c r="C7" s="467" t="s">
        <v>48</v>
      </c>
      <c r="D7" s="620" t="s">
        <v>281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125439.97619047618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633174.15690976928</v>
      </c>
      <c r="H23" s="610">
        <v>633174.15690976928</v>
      </c>
      <c r="I23" s="511">
        <f t="shared" si="9"/>
        <v>0</v>
      </c>
      <c r="J23" s="511"/>
      <c r="K23" s="518">
        <f>G23</f>
        <v>633174.15690976928</v>
      </c>
      <c r="L23" s="519">
        <f t="shared" si="6"/>
        <v>0</v>
      </c>
      <c r="M23" s="518">
        <f>H23</f>
        <v>633174.15690976928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122522.76744186046</v>
      </c>
      <c r="F24" s="608">
        <v>4323914.6439780677</v>
      </c>
      <c r="G24" s="609">
        <v>559091.91573083529</v>
      </c>
      <c r="H24" s="610">
        <v>559091.91573083529</v>
      </c>
      <c r="I24" s="511">
        <f t="shared" si="9"/>
        <v>0</v>
      </c>
      <c r="J24" s="511"/>
      <c r="K24" s="518">
        <f>G24</f>
        <v>559091.91573083529</v>
      </c>
      <c r="L24" s="519">
        <f t="shared" ref="L24" si="10">IF(K24&lt;&gt;0,+G24-K24,0)</f>
        <v>0</v>
      </c>
      <c r="M24" s="518">
        <f>H24</f>
        <v>559091.91573083529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>IU</v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669118.15412724006</v>
      </c>
      <c r="H25" s="610">
        <v>669118.15412724006</v>
      </c>
      <c r="I25" s="511">
        <f t="shared" si="9"/>
        <v>0</v>
      </c>
      <c r="J25" s="511"/>
      <c r="K25" s="518">
        <f>G25</f>
        <v>669118.15412724006</v>
      </c>
      <c r="L25" s="519">
        <f t="shared" ref="L25" si="11">IF(K25&lt;&gt;0,+G25-K25,0)</f>
        <v>0</v>
      </c>
      <c r="M25" s="518">
        <f>H25</f>
        <v>669118.15412724006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4195415.1561731901</v>
      </c>
      <c r="E26" s="609">
        <v>125439.97619047618</v>
      </c>
      <c r="F26" s="608">
        <v>4069975.1799827139</v>
      </c>
      <c r="G26" s="609">
        <v>563524.4472824221</v>
      </c>
      <c r="H26" s="610">
        <v>563524.4472824221</v>
      </c>
      <c r="I26" s="511">
        <f t="shared" si="9"/>
        <v>0</v>
      </c>
      <c r="J26" s="511"/>
      <c r="K26" s="518">
        <f>G26</f>
        <v>563524.4472824221</v>
      </c>
      <c r="L26" s="519">
        <f t="shared" ref="L26" si="12">IF(K26&lt;&gt;0,+G26-K26,0)</f>
        <v>0</v>
      </c>
      <c r="M26" s="518">
        <f>H26</f>
        <v>563524.4472824221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4069975.1799827139</v>
      </c>
      <c r="E27" s="522">
        <f>IF(+I14&lt;F26,I14,D27)</f>
        <v>125439.97619047618</v>
      </c>
      <c r="F27" s="523">
        <f t="shared" ref="F27:F48" si="13">+D27-E27</f>
        <v>3944535.2037922377</v>
      </c>
      <c r="G27" s="524">
        <f t="shared" ref="G27:G53" si="14">+I$12*((D27+F27)/2)+E27</f>
        <v>553486.85612914583</v>
      </c>
      <c r="H27" s="491">
        <f t="shared" ref="H27:H53" si="15">+I$13*((D27+F27)/2)+E27</f>
        <v>553486.85612914583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3944535.2037922377</v>
      </c>
      <c r="E28" s="522">
        <f>IF(+I14&lt;F27,I14,D28)</f>
        <v>125439.97619047618</v>
      </c>
      <c r="F28" s="523">
        <f t="shared" si="13"/>
        <v>3819095.2276017615</v>
      </c>
      <c r="G28" s="524">
        <f t="shared" si="14"/>
        <v>540087.61204391369</v>
      </c>
      <c r="H28" s="491">
        <f t="shared" si="15"/>
        <v>540087.61204391369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3819095.2276017615</v>
      </c>
      <c r="E29" s="522">
        <f>IF(+I14&lt;F28,I14,D29)</f>
        <v>125439.97619047618</v>
      </c>
      <c r="F29" s="523">
        <f t="shared" si="13"/>
        <v>3693655.2514112853</v>
      </c>
      <c r="G29" s="524">
        <f t="shared" si="14"/>
        <v>526688.36795868143</v>
      </c>
      <c r="H29" s="491">
        <f t="shared" si="15"/>
        <v>526688.36795868143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3693655.2514112853</v>
      </c>
      <c r="E30" s="522">
        <f>IF(+I14&lt;F29,I14,D30)</f>
        <v>125439.97619047618</v>
      </c>
      <c r="F30" s="523">
        <f t="shared" si="13"/>
        <v>3568215.275220809</v>
      </c>
      <c r="G30" s="524">
        <f t="shared" si="14"/>
        <v>513289.12387344916</v>
      </c>
      <c r="H30" s="491">
        <f t="shared" si="15"/>
        <v>513289.12387344916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3568215.275220809</v>
      </c>
      <c r="E31" s="522">
        <f>IF(+I14&lt;F30,I14,D31)</f>
        <v>125439.97619047618</v>
      </c>
      <c r="F31" s="523">
        <f t="shared" si="13"/>
        <v>3442775.2990303328</v>
      </c>
      <c r="G31" s="524">
        <f t="shared" si="14"/>
        <v>499889.8797882169</v>
      </c>
      <c r="H31" s="491">
        <f t="shared" si="15"/>
        <v>499889.8797882169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3442775.2990303328</v>
      </c>
      <c r="E32" s="522">
        <f>IF(+I14&lt;F31,I14,D32)</f>
        <v>125439.97619047618</v>
      </c>
      <c r="F32" s="523">
        <f t="shared" si="13"/>
        <v>3317335.3228398566</v>
      </c>
      <c r="G32" s="524">
        <f t="shared" si="14"/>
        <v>486490.63570298476</v>
      </c>
      <c r="H32" s="491">
        <f t="shared" si="15"/>
        <v>486490.63570298476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3317335.3228398566</v>
      </c>
      <c r="E33" s="522">
        <f>IF(+I14&lt;F32,I14,D33)</f>
        <v>125439.97619047618</v>
      </c>
      <c r="F33" s="523">
        <f t="shared" si="13"/>
        <v>3191895.3466493804</v>
      </c>
      <c r="G33" s="524">
        <f t="shared" si="14"/>
        <v>473091.3916177525</v>
      </c>
      <c r="H33" s="491">
        <f t="shared" si="15"/>
        <v>473091.3916177525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3191895.3466493804</v>
      </c>
      <c r="E34" s="522">
        <f>IF(+I14&lt;F33,I14,D34)</f>
        <v>125439.97619047618</v>
      </c>
      <c r="F34" s="523">
        <f t="shared" si="13"/>
        <v>3066455.3704589042</v>
      </c>
      <c r="G34" s="524">
        <f t="shared" si="14"/>
        <v>459692.14753252035</v>
      </c>
      <c r="H34" s="491">
        <f t="shared" si="15"/>
        <v>459692.14753252035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3066455.3704589042</v>
      </c>
      <c r="E35" s="522">
        <f>IF(+I14&lt;F34,I14,D35)</f>
        <v>125439.97619047618</v>
      </c>
      <c r="F35" s="523">
        <f t="shared" si="13"/>
        <v>2941015.394268428</v>
      </c>
      <c r="G35" s="524">
        <f t="shared" si="14"/>
        <v>446292.90344728809</v>
      </c>
      <c r="H35" s="491">
        <f t="shared" si="15"/>
        <v>446292.90344728809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2941015.394268428</v>
      </c>
      <c r="E36" s="522">
        <f>IF(+I14&lt;F35,I14,D36)</f>
        <v>125439.97619047618</v>
      </c>
      <c r="F36" s="523">
        <f t="shared" si="13"/>
        <v>2815575.4180779518</v>
      </c>
      <c r="G36" s="524">
        <f t="shared" si="14"/>
        <v>432893.65936205594</v>
      </c>
      <c r="H36" s="491">
        <f t="shared" si="15"/>
        <v>432893.65936205594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2815575.4180779518</v>
      </c>
      <c r="E37" s="522">
        <f>IF(+I14&lt;F36,I14,D37)</f>
        <v>125439.97619047618</v>
      </c>
      <c r="F37" s="523">
        <f t="shared" si="13"/>
        <v>2690135.4418874756</v>
      </c>
      <c r="G37" s="524">
        <f t="shared" si="14"/>
        <v>419494.41527682368</v>
      </c>
      <c r="H37" s="491">
        <f t="shared" si="15"/>
        <v>419494.41527682368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2690135.4418874756</v>
      </c>
      <c r="E38" s="522">
        <f>IF(+I14&lt;F37,I14,D38)</f>
        <v>125439.97619047618</v>
      </c>
      <c r="F38" s="523">
        <f t="shared" si="13"/>
        <v>2564695.4656969993</v>
      </c>
      <c r="G38" s="524">
        <f t="shared" si="14"/>
        <v>406095.17119159142</v>
      </c>
      <c r="H38" s="491">
        <f t="shared" si="15"/>
        <v>406095.17119159142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2564695.4656969993</v>
      </c>
      <c r="E39" s="522">
        <f>IF(+I14&lt;F38,I14,D39)</f>
        <v>125439.97619047618</v>
      </c>
      <c r="F39" s="523">
        <f t="shared" si="13"/>
        <v>2439255.4895065231</v>
      </c>
      <c r="G39" s="524">
        <f t="shared" si="14"/>
        <v>392695.92710635916</v>
      </c>
      <c r="H39" s="491">
        <f t="shared" si="15"/>
        <v>392695.92710635916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2439255.4895065231</v>
      </c>
      <c r="E40" s="522">
        <f>IF(+I14&lt;F39,I14,D40)</f>
        <v>125439.97619047618</v>
      </c>
      <c r="F40" s="523">
        <f t="shared" si="13"/>
        <v>2313815.5133160469</v>
      </c>
      <c r="G40" s="524">
        <f t="shared" si="14"/>
        <v>379296.68302112701</v>
      </c>
      <c r="H40" s="491">
        <f t="shared" si="15"/>
        <v>379296.68302112701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2313815.5133160469</v>
      </c>
      <c r="E41" s="522">
        <f>IF(+I14&lt;F40,I14,D41)</f>
        <v>125439.97619047618</v>
      </c>
      <c r="F41" s="523">
        <f t="shared" si="13"/>
        <v>2188375.5371255707</v>
      </c>
      <c r="G41" s="524">
        <f t="shared" si="14"/>
        <v>365897.43893589475</v>
      </c>
      <c r="H41" s="491">
        <f t="shared" si="15"/>
        <v>365897.43893589475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2188375.5371255707</v>
      </c>
      <c r="E42" s="522">
        <f>IF(+I14&lt;F41,I14,D42)</f>
        <v>125439.97619047618</v>
      </c>
      <c r="F42" s="523">
        <f t="shared" si="13"/>
        <v>2062935.5609350945</v>
      </c>
      <c r="G42" s="524">
        <f t="shared" si="14"/>
        <v>352498.19485066261</v>
      </c>
      <c r="H42" s="491">
        <f t="shared" si="15"/>
        <v>352498.19485066261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2062935.5609350945</v>
      </c>
      <c r="E43" s="522">
        <f>IF(+I14&lt;F42,I14,D43)</f>
        <v>125439.97619047618</v>
      </c>
      <c r="F43" s="523">
        <f t="shared" si="13"/>
        <v>1937495.5847446183</v>
      </c>
      <c r="G43" s="524">
        <f t="shared" si="14"/>
        <v>339098.95076543035</v>
      </c>
      <c r="H43" s="491">
        <f t="shared" si="15"/>
        <v>339098.95076543035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1937495.5847446183</v>
      </c>
      <c r="E44" s="522">
        <f>IF(+I14&lt;F43,I14,D44)</f>
        <v>125439.97619047618</v>
      </c>
      <c r="F44" s="523">
        <f t="shared" si="13"/>
        <v>1812055.6085541421</v>
      </c>
      <c r="G44" s="524">
        <f t="shared" si="14"/>
        <v>325699.70668019814</v>
      </c>
      <c r="H44" s="491">
        <f t="shared" si="15"/>
        <v>325699.70668019814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1812055.6085541421</v>
      </c>
      <c r="E45" s="522">
        <f>IF(+I14&lt;F44,I14,D45)</f>
        <v>125439.97619047618</v>
      </c>
      <c r="F45" s="523">
        <f t="shared" si="13"/>
        <v>1686615.6323636658</v>
      </c>
      <c r="G45" s="524">
        <f t="shared" si="14"/>
        <v>312300.46259496594</v>
      </c>
      <c r="H45" s="491">
        <f t="shared" si="15"/>
        <v>312300.46259496594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1686615.6323636658</v>
      </c>
      <c r="E46" s="522">
        <f>IF(+I14&lt;F45,I14,D46)</f>
        <v>125439.97619047618</v>
      </c>
      <c r="F46" s="523">
        <f t="shared" si="13"/>
        <v>1561175.6561731896</v>
      </c>
      <c r="G46" s="524">
        <f t="shared" si="14"/>
        <v>298901.21850973368</v>
      </c>
      <c r="H46" s="491">
        <f t="shared" si="15"/>
        <v>298901.21850973368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1561175.6561731896</v>
      </c>
      <c r="E47" s="522">
        <f>IF(+I14&lt;F46,I14,D47)</f>
        <v>125439.97619047618</v>
      </c>
      <c r="F47" s="523">
        <f t="shared" si="13"/>
        <v>1435735.6799827134</v>
      </c>
      <c r="G47" s="524">
        <f t="shared" si="14"/>
        <v>285501.97442450153</v>
      </c>
      <c r="H47" s="491">
        <f t="shared" si="15"/>
        <v>285501.97442450153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1435735.6799827134</v>
      </c>
      <c r="E48" s="522">
        <f>IF(+I14&lt;F47,I14,D48)</f>
        <v>125439.97619047618</v>
      </c>
      <c r="F48" s="523">
        <f t="shared" si="13"/>
        <v>1310295.7037922372</v>
      </c>
      <c r="G48" s="524">
        <f t="shared" si="14"/>
        <v>272102.73033926927</v>
      </c>
      <c r="H48" s="491">
        <f t="shared" si="15"/>
        <v>272102.73033926927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1310295.7037922372</v>
      </c>
      <c r="E49" s="522">
        <f>IF(+I14&lt;F48,I14,D49)</f>
        <v>125439.97619047618</v>
      </c>
      <c r="F49" s="523">
        <f t="shared" ref="F49:F72" si="16">+D49-E49</f>
        <v>1184855.727601761</v>
      </c>
      <c r="G49" s="524">
        <f t="shared" si="14"/>
        <v>258703.48625403707</v>
      </c>
      <c r="H49" s="491">
        <f t="shared" si="15"/>
        <v>258703.48625403707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1184855.727601761</v>
      </c>
      <c r="E50" s="522">
        <f>IF(+I14&lt;F49,I14,D50)</f>
        <v>125439.97619047618</v>
      </c>
      <c r="F50" s="523">
        <f t="shared" si="16"/>
        <v>1059415.7514112848</v>
      </c>
      <c r="G50" s="524">
        <f t="shared" si="14"/>
        <v>245304.24216880486</v>
      </c>
      <c r="H50" s="491">
        <f t="shared" si="15"/>
        <v>245304.24216880486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1059415.7514112848</v>
      </c>
      <c r="E51" s="522">
        <f>IF(+I14&lt;F50,I14,D51)</f>
        <v>125439.97619047618</v>
      </c>
      <c r="F51" s="523">
        <f t="shared" si="16"/>
        <v>933975.77522080857</v>
      </c>
      <c r="G51" s="524">
        <f t="shared" si="14"/>
        <v>231904.99808357263</v>
      </c>
      <c r="H51" s="491">
        <f t="shared" si="15"/>
        <v>231904.99808357263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933975.77522080857</v>
      </c>
      <c r="E52" s="522">
        <f>IF(+I14&lt;F51,I14,D52)</f>
        <v>125439.97619047618</v>
      </c>
      <c r="F52" s="523">
        <f t="shared" si="16"/>
        <v>808535.79903033236</v>
      </c>
      <c r="G52" s="524">
        <f t="shared" si="14"/>
        <v>218505.7539983404</v>
      </c>
      <c r="H52" s="491">
        <f t="shared" si="15"/>
        <v>218505.7539983404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808535.79903033236</v>
      </c>
      <c r="E53" s="522">
        <f>IF(+I14&lt;F52,I14,D53)</f>
        <v>125439.97619047618</v>
      </c>
      <c r="F53" s="523">
        <f t="shared" si="16"/>
        <v>683095.82283985615</v>
      </c>
      <c r="G53" s="524">
        <f t="shared" si="14"/>
        <v>205106.5099131082</v>
      </c>
      <c r="H53" s="491">
        <f t="shared" si="15"/>
        <v>205106.5099131082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683095.82283985615</v>
      </c>
      <c r="E54" s="522">
        <f>IF(+I14&lt;F53,I14,D54)</f>
        <v>125439.97619047618</v>
      </c>
      <c r="F54" s="523">
        <f t="shared" si="16"/>
        <v>557655.84664937994</v>
      </c>
      <c r="G54" s="524">
        <f t="shared" ref="G54:G72" si="22">+I$12*((D54+F54)/2)+E54</f>
        <v>191707.26582787599</v>
      </c>
      <c r="H54" s="491">
        <f t="shared" ref="H54:H72" si="23">+I$13*((D54+F54)/2)+E54</f>
        <v>191707.26582787599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557655.84664937994</v>
      </c>
      <c r="E55" s="522">
        <f>IF(+I14&lt;F54,I14,D55)</f>
        <v>125439.97619047618</v>
      </c>
      <c r="F55" s="523">
        <f t="shared" si="16"/>
        <v>432215.87045890372</v>
      </c>
      <c r="G55" s="524">
        <f t="shared" si="22"/>
        <v>178308.02174264376</v>
      </c>
      <c r="H55" s="491">
        <f t="shared" si="23"/>
        <v>178308.02174264376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432215.87045890372</v>
      </c>
      <c r="E56" s="522">
        <f>IF(+I14&lt;F55,I14,D56)</f>
        <v>125439.97619047618</v>
      </c>
      <c r="F56" s="523">
        <f t="shared" si="16"/>
        <v>306775.89426842751</v>
      </c>
      <c r="G56" s="524">
        <f t="shared" si="22"/>
        <v>164908.77765741156</v>
      </c>
      <c r="H56" s="491">
        <f t="shared" si="23"/>
        <v>164908.77765741156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306775.89426842751</v>
      </c>
      <c r="E57" s="522">
        <f>IF(+I14&lt;F56,I14,D57)</f>
        <v>125439.97619047618</v>
      </c>
      <c r="F57" s="523">
        <f t="shared" si="16"/>
        <v>181335.91807795133</v>
      </c>
      <c r="G57" s="524">
        <f t="shared" si="22"/>
        <v>151509.53357217932</v>
      </c>
      <c r="H57" s="491">
        <f t="shared" si="23"/>
        <v>151509.53357217932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181335.91807795133</v>
      </c>
      <c r="E58" s="522">
        <f>IF(+I14&lt;F57,I14,D58)</f>
        <v>125439.97619047618</v>
      </c>
      <c r="F58" s="523">
        <f t="shared" si="16"/>
        <v>55895.941887475143</v>
      </c>
      <c r="G58" s="524">
        <f t="shared" si="22"/>
        <v>138110.28948694712</v>
      </c>
      <c r="H58" s="491">
        <f t="shared" si="23"/>
        <v>138110.28948694712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55895.941887475143</v>
      </c>
      <c r="E59" s="522">
        <f>IF(+I14&lt;F58,I14,D59)</f>
        <v>55895.941887475143</v>
      </c>
      <c r="F59" s="523">
        <f t="shared" si="16"/>
        <v>0</v>
      </c>
      <c r="G59" s="524">
        <f t="shared" si="22"/>
        <v>58881.28751440256</v>
      </c>
      <c r="H59" s="491">
        <f t="shared" si="23"/>
        <v>58881.28751440256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5268478.9999999972</v>
      </c>
      <c r="F73" s="375"/>
      <c r="G73" s="375">
        <f>SUM(G17:G72)</f>
        <v>18296406.422320105</v>
      </c>
      <c r="H73" s="375">
        <f>SUM(H17:H72)</f>
        <v>18296406.422320105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563524.4472824221</v>
      </c>
      <c r="N87" s="546">
        <f>IF(J92&lt;D11,0,VLOOKUP(J92,C17:O72,11))</f>
        <v>563524.4472824221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598883.44661081501</v>
      </c>
      <c r="N88" s="550">
        <f>IF(J92&lt;D11,0,VLOOKUP(J92,C99:P154,7))</f>
        <v>598883.44661081501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Bloomburg-Texarkana Plant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35358.999328392907</v>
      </c>
      <c r="N89" s="555">
        <f>+N88-N87</f>
        <v>35358.999328392907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128499.48780487805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24">+I99-H99</f>
        <v>0</v>
      </c>
      <c r="K99" s="514"/>
      <c r="L99" s="512">
        <f t="shared" ref="L99:L104" si="25">H99</f>
        <v>445678.79491286777</v>
      </c>
      <c r="M99" s="597">
        <f t="shared" ref="M99:M130" si="26">IF(L99&lt;&gt;0,+H99-L99,0)</f>
        <v>0</v>
      </c>
      <c r="N99" s="512">
        <f t="shared" ref="N99:N104" si="27">I99</f>
        <v>445678.79491286777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25"/>
        <v>821252.98086440889</v>
      </c>
      <c r="M100" s="519">
        <f t="shared" ref="M100:M105" si="31">IF(L100&lt;&gt;0,+H100-L100,0)</f>
        <v>0</v>
      </c>
      <c r="N100" s="518">
        <f t="shared" si="27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25"/>
        <v>807451.88344744302</v>
      </c>
      <c r="M101" s="519">
        <f t="shared" si="31"/>
        <v>0</v>
      </c>
      <c r="N101" s="518">
        <f t="shared" si="27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24"/>
        <v>0</v>
      </c>
      <c r="K102" s="514"/>
      <c r="L102" s="518">
        <f t="shared" si="25"/>
        <v>770075.44510229141</v>
      </c>
      <c r="M102" s="519">
        <f t="shared" si="31"/>
        <v>0</v>
      </c>
      <c r="N102" s="518">
        <f t="shared" si="27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24"/>
        <v>0</v>
      </c>
      <c r="K103" s="514"/>
      <c r="L103" s="518">
        <f t="shared" si="25"/>
        <v>727843.98591080913</v>
      </c>
      <c r="M103" s="519">
        <f t="shared" si="31"/>
        <v>0</v>
      </c>
      <c r="N103" s="518">
        <f t="shared" si="27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24"/>
        <v>0</v>
      </c>
      <c r="K104" s="514"/>
      <c r="L104" s="518">
        <f t="shared" si="25"/>
        <v>689578.34111200261</v>
      </c>
      <c r="M104" s="519">
        <f t="shared" si="31"/>
        <v>0</v>
      </c>
      <c r="N104" s="518">
        <f t="shared" si="27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24"/>
        <v>0</v>
      </c>
      <c r="K105" s="514"/>
      <c r="L105" s="518">
        <f t="shared" ref="L105" si="32">H105</f>
        <v>602642.29693406296</v>
      </c>
      <c r="M105" s="519">
        <f t="shared" si="31"/>
        <v>0</v>
      </c>
      <c r="N105" s="518">
        <f t="shared" ref="N105" si="33">I105</f>
        <v>602642.29693406296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4456045.1492248075</v>
      </c>
      <c r="E106" s="516">
        <v>122522.76744186046</v>
      </c>
      <c r="F106" s="515">
        <v>4333522.3817829471</v>
      </c>
      <c r="G106" s="515">
        <v>4394783.7655038778</v>
      </c>
      <c r="H106" s="575">
        <v>592942.82363557536</v>
      </c>
      <c r="I106" s="576">
        <v>592942.82363557536</v>
      </c>
      <c r="J106" s="514">
        <f t="shared" si="24"/>
        <v>0</v>
      </c>
      <c r="K106" s="514"/>
      <c r="L106" s="518">
        <f t="shared" ref="L106" si="34">H106</f>
        <v>592942.82363557536</v>
      </c>
      <c r="M106" s="519">
        <f t="shared" ref="M106" si="35">IF(L106&lt;&gt;0,+H106-L106,0)</f>
        <v>0</v>
      </c>
      <c r="N106" s="518">
        <f t="shared" ref="N106" si="36">I106</f>
        <v>592942.82363557536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4333522.3817829471</v>
      </c>
      <c r="E107" s="516">
        <v>125439.97619047618</v>
      </c>
      <c r="F107" s="515">
        <v>4208082.4055924714</v>
      </c>
      <c r="G107" s="515">
        <v>4270802.3936877092</v>
      </c>
      <c r="H107" s="575">
        <v>584866.55753278674</v>
      </c>
      <c r="I107" s="576">
        <v>584866.55753278674</v>
      </c>
      <c r="J107" s="514">
        <f t="shared" si="24"/>
        <v>0</v>
      </c>
      <c r="K107" s="514"/>
      <c r="L107" s="518">
        <f t="shared" ref="L107" si="37">H107</f>
        <v>584866.55753278674</v>
      </c>
      <c r="M107" s="519">
        <f t="shared" ref="M107" si="38">IF(L107&lt;&gt;0,+H107-L107,0)</f>
        <v>0</v>
      </c>
      <c r="N107" s="518">
        <f t="shared" ref="N107" si="39">I107</f>
        <v>584866.55753278674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4208082.4055924714</v>
      </c>
      <c r="E108" s="522">
        <f>IF(+J96&lt;F107,J96,D108)</f>
        <v>128499.48780487805</v>
      </c>
      <c r="F108" s="523">
        <f t="shared" ref="F108:F131" si="40">+D108-E108</f>
        <v>4079582.9177875933</v>
      </c>
      <c r="G108" s="523">
        <f t="shared" ref="G108:G130" si="41">+(F108+D108)/2</f>
        <v>4143832.6616900321</v>
      </c>
      <c r="H108" s="526">
        <f t="shared" ref="H108:H130" si="42">+J$94*G108+E108</f>
        <v>598883.44661081501</v>
      </c>
      <c r="I108" s="577">
        <f t="shared" ref="I108:I130" si="43">+J$95*G108+E108</f>
        <v>598883.44661081501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4079582.9177875933</v>
      </c>
      <c r="E109" s="522">
        <f>IF(+J96&lt;F108,J96,D109)</f>
        <v>128499.48780487805</v>
      </c>
      <c r="F109" s="523">
        <f t="shared" si="40"/>
        <v>3951083.4299827153</v>
      </c>
      <c r="G109" s="523">
        <f t="shared" si="41"/>
        <v>4015333.1738851545</v>
      </c>
      <c r="H109" s="526">
        <f t="shared" si="42"/>
        <v>584296.92666347185</v>
      </c>
      <c r="I109" s="577">
        <f t="shared" si="43"/>
        <v>584296.92666347185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3951083.4299827153</v>
      </c>
      <c r="E110" s="522">
        <f>IF(+J96&lt;F109,J96,D110)</f>
        <v>128499.48780487805</v>
      </c>
      <c r="F110" s="523">
        <f t="shared" si="40"/>
        <v>3822583.9421778372</v>
      </c>
      <c r="G110" s="523">
        <f t="shared" si="41"/>
        <v>3886833.686080276</v>
      </c>
      <c r="H110" s="526">
        <f t="shared" si="42"/>
        <v>569710.40671612869</v>
      </c>
      <c r="I110" s="577">
        <f t="shared" si="43"/>
        <v>569710.40671612869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3822583.9421778372</v>
      </c>
      <c r="E111" s="522">
        <f>IF(+J96&lt;F110,J96,D111)</f>
        <v>128499.48780487805</v>
      </c>
      <c r="F111" s="523">
        <f t="shared" si="40"/>
        <v>3694084.4543729592</v>
      </c>
      <c r="G111" s="523">
        <f t="shared" si="41"/>
        <v>3758334.1982753985</v>
      </c>
      <c r="H111" s="526">
        <f t="shared" si="42"/>
        <v>555123.88676878554</v>
      </c>
      <c r="I111" s="577">
        <f t="shared" si="43"/>
        <v>555123.88676878554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3694084.4543729592</v>
      </c>
      <c r="E112" s="522">
        <f>IF(+J96&lt;F111,J96,D112)</f>
        <v>128499.48780487805</v>
      </c>
      <c r="F112" s="523">
        <f t="shared" si="40"/>
        <v>3565584.9665680812</v>
      </c>
      <c r="G112" s="523">
        <f t="shared" si="41"/>
        <v>3629834.71047052</v>
      </c>
      <c r="H112" s="526">
        <f t="shared" si="42"/>
        <v>540537.36682144238</v>
      </c>
      <c r="I112" s="577">
        <f t="shared" si="43"/>
        <v>540537.36682144238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3565584.9665680812</v>
      </c>
      <c r="E113" s="522">
        <f>IF(+J96&lt;F112,J96,D113)</f>
        <v>128499.48780487805</v>
      </c>
      <c r="F113" s="523">
        <f t="shared" si="40"/>
        <v>3437085.4787632031</v>
      </c>
      <c r="G113" s="523">
        <f t="shared" si="41"/>
        <v>3501335.2226656424</v>
      </c>
      <c r="H113" s="526">
        <f t="shared" si="42"/>
        <v>525950.84687409922</v>
      </c>
      <c r="I113" s="577">
        <f t="shared" si="43"/>
        <v>525950.84687409922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3437085.4787632031</v>
      </c>
      <c r="E114" s="522">
        <f>IF(+J96&lt;F113,J96,D114)</f>
        <v>128499.48780487805</v>
      </c>
      <c r="F114" s="523">
        <f t="shared" si="40"/>
        <v>3308585.9909583251</v>
      </c>
      <c r="G114" s="523">
        <f t="shared" si="41"/>
        <v>3372835.7348607639</v>
      </c>
      <c r="H114" s="526">
        <f t="shared" si="42"/>
        <v>511364.32692675601</v>
      </c>
      <c r="I114" s="577">
        <f t="shared" si="43"/>
        <v>511364.32692675601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3308585.9909583251</v>
      </c>
      <c r="E115" s="522">
        <f>IF(+J96&lt;F114,J96,D115)</f>
        <v>128499.48780487805</v>
      </c>
      <c r="F115" s="523">
        <f t="shared" si="40"/>
        <v>3180086.5031534471</v>
      </c>
      <c r="G115" s="523">
        <f t="shared" si="41"/>
        <v>3244336.2470558863</v>
      </c>
      <c r="H115" s="526">
        <f t="shared" si="42"/>
        <v>496777.80697941291</v>
      </c>
      <c r="I115" s="577">
        <f t="shared" si="43"/>
        <v>496777.80697941291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3180086.5031534471</v>
      </c>
      <c r="E116" s="522">
        <f>IF(+J96&lt;F115,J96,D116)</f>
        <v>128499.48780487805</v>
      </c>
      <c r="F116" s="523">
        <f t="shared" si="40"/>
        <v>3051587.015348569</v>
      </c>
      <c r="G116" s="523">
        <f t="shared" si="41"/>
        <v>3115836.7592510078</v>
      </c>
      <c r="H116" s="526">
        <f t="shared" si="42"/>
        <v>482191.2870320697</v>
      </c>
      <c r="I116" s="577">
        <f t="shared" si="43"/>
        <v>482191.2870320697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3051587.015348569</v>
      </c>
      <c r="E117" s="522">
        <f>IF(+J96&lt;F116,J96,D117)</f>
        <v>128499.48780487805</v>
      </c>
      <c r="F117" s="523">
        <f t="shared" si="40"/>
        <v>2923087.527543691</v>
      </c>
      <c r="G117" s="523">
        <f t="shared" si="41"/>
        <v>2987337.2714461302</v>
      </c>
      <c r="H117" s="526">
        <f t="shared" si="42"/>
        <v>467604.7670847266</v>
      </c>
      <c r="I117" s="577">
        <f t="shared" si="43"/>
        <v>467604.7670847266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2923087.527543691</v>
      </c>
      <c r="E118" s="522">
        <f>IF(+J96&lt;F117,J96,D118)</f>
        <v>128499.48780487805</v>
      </c>
      <c r="F118" s="523">
        <f t="shared" si="40"/>
        <v>2794588.0397388129</v>
      </c>
      <c r="G118" s="523">
        <f t="shared" si="41"/>
        <v>2858837.7836412517</v>
      </c>
      <c r="H118" s="526">
        <f t="shared" si="42"/>
        <v>453018.24713738338</v>
      </c>
      <c r="I118" s="577">
        <f t="shared" si="43"/>
        <v>453018.24713738338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2794588.0397388129</v>
      </c>
      <c r="E119" s="522">
        <f>IF(+J96&lt;F118,J96,D119)</f>
        <v>128499.48780487805</v>
      </c>
      <c r="F119" s="523">
        <f t="shared" si="40"/>
        <v>2666088.5519339349</v>
      </c>
      <c r="G119" s="523">
        <f t="shared" si="41"/>
        <v>2730338.2958363742</v>
      </c>
      <c r="H119" s="526">
        <f t="shared" si="42"/>
        <v>438431.72719004028</v>
      </c>
      <c r="I119" s="577">
        <f t="shared" si="43"/>
        <v>438431.72719004028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2666088.5519339349</v>
      </c>
      <c r="E120" s="522">
        <f>IF(+J96&lt;F119,J96,D120)</f>
        <v>128499.48780487805</v>
      </c>
      <c r="F120" s="523">
        <f t="shared" si="40"/>
        <v>2537589.0641290569</v>
      </c>
      <c r="G120" s="523">
        <f t="shared" si="41"/>
        <v>2601838.8080314957</v>
      </c>
      <c r="H120" s="526">
        <f t="shared" si="42"/>
        <v>423845.20724269707</v>
      </c>
      <c r="I120" s="577">
        <f t="shared" si="43"/>
        <v>423845.20724269707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2537589.0641290569</v>
      </c>
      <c r="E121" s="522">
        <f>IF(+J96&lt;F120,J96,D121)</f>
        <v>128499.48780487805</v>
      </c>
      <c r="F121" s="523">
        <f t="shared" si="40"/>
        <v>2409089.5763241788</v>
      </c>
      <c r="G121" s="523">
        <f t="shared" si="41"/>
        <v>2473339.3202266181</v>
      </c>
      <c r="H121" s="526">
        <f t="shared" si="42"/>
        <v>409258.68729535397</v>
      </c>
      <c r="I121" s="577">
        <f t="shared" si="43"/>
        <v>409258.68729535397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2409089.5763241788</v>
      </c>
      <c r="E122" s="522">
        <f>IF(+J96&lt;F121,J96,D122)</f>
        <v>128499.48780487805</v>
      </c>
      <c r="F122" s="523">
        <f t="shared" si="40"/>
        <v>2280590.0885193008</v>
      </c>
      <c r="G122" s="523">
        <f t="shared" si="41"/>
        <v>2344839.8324217396</v>
      </c>
      <c r="H122" s="526">
        <f t="shared" si="42"/>
        <v>394672.16734801076</v>
      </c>
      <c r="I122" s="577">
        <f t="shared" si="43"/>
        <v>394672.16734801076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2280590.0885193008</v>
      </c>
      <c r="E123" s="522">
        <f>IF(+J96&lt;F122,J96,D123)</f>
        <v>128499.48780487805</v>
      </c>
      <c r="F123" s="523">
        <f t="shared" si="40"/>
        <v>2152090.6007144228</v>
      </c>
      <c r="G123" s="523">
        <f t="shared" si="41"/>
        <v>2216340.344616862</v>
      </c>
      <c r="H123" s="526">
        <f t="shared" si="42"/>
        <v>380085.64740066766</v>
      </c>
      <c r="I123" s="577">
        <f t="shared" si="43"/>
        <v>380085.64740066766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2152090.6007144228</v>
      </c>
      <c r="E124" s="522">
        <f>IF(+J96&lt;F123,J96,D124)</f>
        <v>128499.48780487805</v>
      </c>
      <c r="F124" s="523">
        <f t="shared" si="40"/>
        <v>2023591.1129095447</v>
      </c>
      <c r="G124" s="523">
        <f t="shared" si="41"/>
        <v>2087840.8568119837</v>
      </c>
      <c r="H124" s="526">
        <f t="shared" si="42"/>
        <v>365499.1274533245</v>
      </c>
      <c r="I124" s="577">
        <f t="shared" si="43"/>
        <v>365499.1274533245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2023591.1129095447</v>
      </c>
      <c r="E125" s="522">
        <f>IF(+J96&lt;F124,J96,D125)</f>
        <v>128499.48780487805</v>
      </c>
      <c r="F125" s="523">
        <f t="shared" si="40"/>
        <v>1895091.6251046667</v>
      </c>
      <c r="G125" s="523">
        <f t="shared" si="41"/>
        <v>1959341.3690071057</v>
      </c>
      <c r="H125" s="526">
        <f t="shared" si="42"/>
        <v>350912.60750598134</v>
      </c>
      <c r="I125" s="577">
        <f t="shared" si="43"/>
        <v>350912.60750598134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1895091.6251046667</v>
      </c>
      <c r="E126" s="522">
        <f>IF(+J96&lt;F125,J96,D126)</f>
        <v>128499.48780487805</v>
      </c>
      <c r="F126" s="523">
        <f t="shared" si="40"/>
        <v>1766592.1372997887</v>
      </c>
      <c r="G126" s="523">
        <f t="shared" si="41"/>
        <v>1830841.8812022277</v>
      </c>
      <c r="H126" s="526">
        <f t="shared" si="42"/>
        <v>336326.08755863819</v>
      </c>
      <c r="I126" s="577">
        <f t="shared" si="43"/>
        <v>336326.08755863819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1766592.1372997887</v>
      </c>
      <c r="E127" s="522">
        <f>IF(+J96&lt;F126,J96,D127)</f>
        <v>128499.48780487805</v>
      </c>
      <c r="F127" s="523">
        <f t="shared" si="40"/>
        <v>1638092.6494949106</v>
      </c>
      <c r="G127" s="523">
        <f t="shared" si="41"/>
        <v>1702342.3933973496</v>
      </c>
      <c r="H127" s="526">
        <f t="shared" si="42"/>
        <v>321739.56761129503</v>
      </c>
      <c r="I127" s="577">
        <f t="shared" si="43"/>
        <v>321739.56761129503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1638092.6494949106</v>
      </c>
      <c r="E128" s="522">
        <f>IF(+J96&lt;F127,J96,D128)</f>
        <v>128499.48780487805</v>
      </c>
      <c r="F128" s="523">
        <f t="shared" si="40"/>
        <v>1509593.1616900326</v>
      </c>
      <c r="G128" s="523">
        <f t="shared" si="41"/>
        <v>1573842.9055924716</v>
      </c>
      <c r="H128" s="526">
        <f t="shared" si="42"/>
        <v>307153.04766395187</v>
      </c>
      <c r="I128" s="577">
        <f t="shared" si="43"/>
        <v>307153.04766395187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1509593.1616900326</v>
      </c>
      <c r="E129" s="522">
        <f>IF(+J96&lt;F128,J96,D129)</f>
        <v>128499.48780487805</v>
      </c>
      <c r="F129" s="523">
        <f t="shared" si="40"/>
        <v>1381093.6738851545</v>
      </c>
      <c r="G129" s="523">
        <f t="shared" si="41"/>
        <v>1445343.4177875936</v>
      </c>
      <c r="H129" s="526">
        <f t="shared" si="42"/>
        <v>292566.52771660872</v>
      </c>
      <c r="I129" s="577">
        <f t="shared" si="43"/>
        <v>292566.52771660872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1381093.6738851545</v>
      </c>
      <c r="E130" s="522">
        <f>IF(+J96&lt;F129,J96,D130)</f>
        <v>128499.48780487805</v>
      </c>
      <c r="F130" s="523">
        <f t="shared" si="40"/>
        <v>1252594.1860802765</v>
      </c>
      <c r="G130" s="523">
        <f t="shared" si="41"/>
        <v>1316843.9299827155</v>
      </c>
      <c r="H130" s="526">
        <f t="shared" si="42"/>
        <v>277980.00776926556</v>
      </c>
      <c r="I130" s="577">
        <f t="shared" si="43"/>
        <v>277980.00776926556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1252594.1860802765</v>
      </c>
      <c r="E131" s="522">
        <f>IF(+J96&lt;F130,J96,D131)</f>
        <v>128499.48780487805</v>
      </c>
      <c r="F131" s="523">
        <f t="shared" si="40"/>
        <v>1124094.6982753985</v>
      </c>
      <c r="G131" s="523">
        <f t="shared" ref="G131:G154" si="44">+(F131+D131)/2</f>
        <v>1188344.4421778375</v>
      </c>
      <c r="H131" s="526">
        <f t="shared" ref="H131:H154" si="45">+J$94*G131+E131</f>
        <v>263393.48782192235</v>
      </c>
      <c r="I131" s="577">
        <f t="shared" ref="I131:I154" si="46">+J$95*G131+E131</f>
        <v>263393.48782192235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>
      <c r="B132" s="195" t="str">
        <f t="shared" ref="B132:B154" si="51">IF(D132=F131,"","IU")</f>
        <v/>
      </c>
      <c r="C132" s="507">
        <f>IF(D93="","-",+C131+1)</f>
        <v>2045</v>
      </c>
      <c r="D132" s="374">
        <f>IF(F131+SUM(E$99:E131)=D$92,F131,D$92-SUM(E$99:E131))</f>
        <v>1124094.6982753985</v>
      </c>
      <c r="E132" s="522">
        <f>IF(+J96&lt;F131,J96,D132)</f>
        <v>128499.48780487805</v>
      </c>
      <c r="F132" s="523">
        <f t="shared" ref="F132:F154" si="52">+D132-E132</f>
        <v>995595.21047052043</v>
      </c>
      <c r="G132" s="523">
        <f t="shared" si="44"/>
        <v>1059844.9543729594</v>
      </c>
      <c r="H132" s="526">
        <f t="shared" si="45"/>
        <v>248806.96787457922</v>
      </c>
      <c r="I132" s="577">
        <f t="shared" si="46"/>
        <v>248806.96787457922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>
      <c r="B133" s="195" t="str">
        <f t="shared" si="51"/>
        <v/>
      </c>
      <c r="C133" s="507">
        <f>IF(D93="","-",+C132+1)</f>
        <v>2046</v>
      </c>
      <c r="D133" s="374">
        <f>IF(F132+SUM(E$99:E132)=D$92,F132,D$92-SUM(E$99:E132))</f>
        <v>995595.21047052043</v>
      </c>
      <c r="E133" s="522">
        <f>IF(+J96&lt;F132,J96,D133)</f>
        <v>128499.48780487805</v>
      </c>
      <c r="F133" s="523">
        <f t="shared" si="52"/>
        <v>867095.72266564239</v>
      </c>
      <c r="G133" s="523">
        <f t="shared" si="44"/>
        <v>931345.46656808141</v>
      </c>
      <c r="H133" s="526">
        <f t="shared" si="45"/>
        <v>234220.44792723606</v>
      </c>
      <c r="I133" s="577">
        <f t="shared" si="46"/>
        <v>234220.44792723606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>
      <c r="B134" s="195" t="str">
        <f t="shared" si="51"/>
        <v/>
      </c>
      <c r="C134" s="507">
        <f>IF(D93="","-",+C133+1)</f>
        <v>2047</v>
      </c>
      <c r="D134" s="374">
        <f>IF(F133+SUM(E$99:E133)=D$92,F133,D$92-SUM(E$99:E133))</f>
        <v>867095.72266564239</v>
      </c>
      <c r="E134" s="522">
        <f>IF(+J96&lt;F133,J96,D134)</f>
        <v>128499.48780487805</v>
      </c>
      <c r="F134" s="523">
        <f t="shared" si="52"/>
        <v>738596.23486076435</v>
      </c>
      <c r="G134" s="523">
        <f t="shared" si="44"/>
        <v>802845.97876320337</v>
      </c>
      <c r="H134" s="526">
        <f t="shared" si="45"/>
        <v>219633.92797989291</v>
      </c>
      <c r="I134" s="577">
        <f t="shared" si="46"/>
        <v>219633.92797989291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>
      <c r="B135" s="195" t="str">
        <f t="shared" si="51"/>
        <v/>
      </c>
      <c r="C135" s="507">
        <f>IF(D93="","-",+C134+1)</f>
        <v>2048</v>
      </c>
      <c r="D135" s="374">
        <f>IF(F134+SUM(E$99:E134)=D$92,F134,D$92-SUM(E$99:E134))</f>
        <v>738596.23486076435</v>
      </c>
      <c r="E135" s="522">
        <f>IF(+J96&lt;F134,J96,D135)</f>
        <v>128499.48780487805</v>
      </c>
      <c r="F135" s="523">
        <f t="shared" si="52"/>
        <v>610096.74705588631</v>
      </c>
      <c r="G135" s="523">
        <f t="shared" si="44"/>
        <v>674346.49095832533</v>
      </c>
      <c r="H135" s="526">
        <f t="shared" si="45"/>
        <v>205047.40803254972</v>
      </c>
      <c r="I135" s="577">
        <f t="shared" si="46"/>
        <v>205047.40803254972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>
      <c r="B136" s="195" t="str">
        <f t="shared" si="51"/>
        <v/>
      </c>
      <c r="C136" s="507">
        <f>IF(D93="","-",+C135+1)</f>
        <v>2049</v>
      </c>
      <c r="D136" s="374">
        <f>IF(F135+SUM(E$99:E135)=D$92,F135,D$92-SUM(E$99:E135))</f>
        <v>610096.74705588631</v>
      </c>
      <c r="E136" s="522">
        <f>IF(+J96&lt;F135,J96,D136)</f>
        <v>128499.48780487805</v>
      </c>
      <c r="F136" s="523">
        <f t="shared" si="52"/>
        <v>481597.25925100828</v>
      </c>
      <c r="G136" s="523">
        <f t="shared" si="44"/>
        <v>545847.00315344729</v>
      </c>
      <c r="H136" s="526">
        <f t="shared" si="45"/>
        <v>190460.88808520659</v>
      </c>
      <c r="I136" s="577">
        <f t="shared" si="46"/>
        <v>190460.88808520659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>
      <c r="B137" s="195" t="str">
        <f t="shared" si="51"/>
        <v/>
      </c>
      <c r="C137" s="507">
        <f>IF(D93="","-",+C136+1)</f>
        <v>2050</v>
      </c>
      <c r="D137" s="374">
        <f>IF(F136+SUM(E$99:E136)=D$92,F136,D$92-SUM(E$99:E136))</f>
        <v>481597.25925100828</v>
      </c>
      <c r="E137" s="522">
        <f>IF(+J96&lt;F136,J96,D137)</f>
        <v>128499.48780487805</v>
      </c>
      <c r="F137" s="523">
        <f t="shared" si="52"/>
        <v>353097.77144613024</v>
      </c>
      <c r="G137" s="523">
        <f t="shared" si="44"/>
        <v>417347.51534856926</v>
      </c>
      <c r="H137" s="526">
        <f t="shared" si="45"/>
        <v>175874.36813786344</v>
      </c>
      <c r="I137" s="577">
        <f t="shared" si="46"/>
        <v>175874.36813786344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>
      <c r="B138" s="195" t="str">
        <f t="shared" si="51"/>
        <v/>
      </c>
      <c r="C138" s="507">
        <f>IF(D93="","-",+C137+1)</f>
        <v>2051</v>
      </c>
      <c r="D138" s="374">
        <f>IF(F137+SUM(E$99:E137)=D$92,F137,D$92-SUM(E$99:E137))</f>
        <v>353097.77144613024</v>
      </c>
      <c r="E138" s="522">
        <f>IF(+J96&lt;F137,J96,D138)</f>
        <v>128499.48780487805</v>
      </c>
      <c r="F138" s="523">
        <f t="shared" si="52"/>
        <v>224598.2836412522</v>
      </c>
      <c r="G138" s="523">
        <f t="shared" si="44"/>
        <v>288848.02754369122</v>
      </c>
      <c r="H138" s="526">
        <f t="shared" si="45"/>
        <v>161287.84819052025</v>
      </c>
      <c r="I138" s="577">
        <f t="shared" si="46"/>
        <v>161287.84819052025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>
      <c r="B139" s="195" t="str">
        <f t="shared" si="51"/>
        <v>IU</v>
      </c>
      <c r="C139" s="507">
        <f>IF(D93="","-",+C138+1)</f>
        <v>2052</v>
      </c>
      <c r="D139" s="374">
        <f>IF(F138+SUM(E$99:E138)=D$92,F138,D$92-SUM(E$99:E138))</f>
        <v>224598.28364124708</v>
      </c>
      <c r="E139" s="522">
        <f>IF(+J96&lt;F138,J96,D139)</f>
        <v>128499.48780487805</v>
      </c>
      <c r="F139" s="523">
        <f t="shared" si="52"/>
        <v>96098.795836369027</v>
      </c>
      <c r="G139" s="523">
        <f t="shared" si="44"/>
        <v>160348.53973880806</v>
      </c>
      <c r="H139" s="526">
        <f t="shared" si="45"/>
        <v>146701.32824317651</v>
      </c>
      <c r="I139" s="577">
        <f t="shared" si="46"/>
        <v>146701.32824317651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>
      <c r="B140" s="195" t="str">
        <f t="shared" si="51"/>
        <v/>
      </c>
      <c r="C140" s="507">
        <f>IF(D93="","-",+C139+1)</f>
        <v>2053</v>
      </c>
      <c r="D140" s="374">
        <f>IF(F139+SUM(E$99:E139)=D$92,F139,D$92-SUM(E$99:E139))</f>
        <v>96098.795836369027</v>
      </c>
      <c r="E140" s="522">
        <f>IF(+J96&lt;F139,J96,D140)</f>
        <v>96098.795836369027</v>
      </c>
      <c r="F140" s="523">
        <f t="shared" si="52"/>
        <v>0</v>
      </c>
      <c r="G140" s="523">
        <f t="shared" si="44"/>
        <v>48049.397918184513</v>
      </c>
      <c r="H140" s="526">
        <f t="shared" si="45"/>
        <v>101553.08606868247</v>
      </c>
      <c r="I140" s="577">
        <f t="shared" si="46"/>
        <v>101553.08606868247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>
      <c r="B141" s="195" t="str">
        <f t="shared" si="51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2"/>
        <v>0</v>
      </c>
      <c r="G141" s="523">
        <f t="shared" si="44"/>
        <v>0</v>
      </c>
      <c r="H141" s="526">
        <f t="shared" si="45"/>
        <v>0</v>
      </c>
      <c r="I141" s="577">
        <f t="shared" si="46"/>
        <v>0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>
      <c r="B142" s="195" t="str">
        <f t="shared" si="51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4"/>
        <v>0</v>
      </c>
      <c r="H142" s="526">
        <f t="shared" si="45"/>
        <v>0</v>
      </c>
      <c r="I142" s="577">
        <f t="shared" si="46"/>
        <v>0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>
      <c r="B143" s="195" t="str">
        <f t="shared" si="51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4"/>
        <v>0</v>
      </c>
      <c r="H143" s="526">
        <f t="shared" si="45"/>
        <v>0</v>
      </c>
      <c r="I143" s="577">
        <f t="shared" si="46"/>
        <v>0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>
      <c r="B144" s="195" t="str">
        <f t="shared" si="51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>
      <c r="B145" s="195" t="str">
        <f t="shared" si="51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>
      <c r="B146" s="195" t="str">
        <f t="shared" si="51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>
      <c r="B147" s="195" t="str">
        <f t="shared" si="51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>
      <c r="B148" s="195" t="str">
        <f t="shared" si="51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>
      <c r="B149" s="195" t="str">
        <f t="shared" si="51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>
      <c r="B150" s="195" t="str">
        <f t="shared" si="51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>
      <c r="B151" s="195" t="str">
        <f t="shared" si="51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>
      <c r="B152" s="195" t="str">
        <f t="shared" si="51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>
      <c r="B153" s="195" t="str">
        <f t="shared" si="51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.5" thickBot="1">
      <c r="B154" s="195" t="str">
        <f t="shared" si="51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4"/>
        <v>0</v>
      </c>
      <c r="H154" s="530">
        <f t="shared" si="45"/>
        <v>0</v>
      </c>
      <c r="I154" s="579">
        <f t="shared" si="46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>
      <c r="C155" s="374" t="s">
        <v>78</v>
      </c>
      <c r="D155" s="375"/>
      <c r="E155" s="375">
        <f>SUM(E99:E154)</f>
        <v>5268479</v>
      </c>
      <c r="F155" s="375"/>
      <c r="G155" s="375"/>
      <c r="H155" s="375">
        <f>SUM(H99:H154)</f>
        <v>18073242.593184803</v>
      </c>
      <c r="I155" s="375">
        <f>SUM(I99:I154)</f>
        <v>18073242.593184803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29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203899.66288933976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203899.66288933976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44806.833333333336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228923.1355923326</v>
      </c>
      <c r="H23" s="610">
        <v>228923.1355923326</v>
      </c>
      <c r="I23" s="511">
        <f t="shared" si="9"/>
        <v>0</v>
      </c>
      <c r="J23" s="511"/>
      <c r="K23" s="518">
        <f>G23</f>
        <v>228923.1355923326</v>
      </c>
      <c r="L23" s="519">
        <f t="shared" si="6"/>
        <v>0</v>
      </c>
      <c r="M23" s="518">
        <f>H23</f>
        <v>228923.1355923326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43764.813953488374</v>
      </c>
      <c r="F24" s="608">
        <v>1569114.4986900038</v>
      </c>
      <c r="G24" s="609">
        <v>202157.58077744386</v>
      </c>
      <c r="H24" s="610">
        <v>202157.58077744386</v>
      </c>
      <c r="I24" s="511">
        <f t="shared" si="9"/>
        <v>0</v>
      </c>
      <c r="J24" s="511"/>
      <c r="K24" s="518">
        <f>G24</f>
        <v>202157.58077744386</v>
      </c>
      <c r="L24" s="519">
        <f t="shared" ref="L24" si="10">IF(K24&lt;&gt;0,+G24-K24,0)</f>
        <v>0</v>
      </c>
      <c r="M24" s="518">
        <f>H24</f>
        <v>202157.58077744386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>IU</v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242136.75758326697</v>
      </c>
      <c r="H25" s="610">
        <v>242136.75758326697</v>
      </c>
      <c r="I25" s="511">
        <f t="shared" si="9"/>
        <v>0</v>
      </c>
      <c r="J25" s="511"/>
      <c r="K25" s="518">
        <f>G25</f>
        <v>242136.75758326697</v>
      </c>
      <c r="L25" s="519">
        <f t="shared" ref="L25" si="11">IF(K25&lt;&gt;0,+G25-K25,0)</f>
        <v>0</v>
      </c>
      <c r="M25" s="518">
        <f>H25</f>
        <v>242136.75758326697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1523214.8157631741</v>
      </c>
      <c r="E26" s="609">
        <v>44806.833333333336</v>
      </c>
      <c r="F26" s="608">
        <v>1478407.9824298408</v>
      </c>
      <c r="G26" s="609">
        <v>203899.66288933976</v>
      </c>
      <c r="H26" s="610">
        <v>203899.66288933976</v>
      </c>
      <c r="I26" s="511">
        <f t="shared" si="9"/>
        <v>0</v>
      </c>
      <c r="J26" s="511"/>
      <c r="K26" s="518">
        <f>G26</f>
        <v>203899.66288933976</v>
      </c>
      <c r="L26" s="519">
        <f t="shared" ref="L26" si="12">IF(K26&lt;&gt;0,+G26-K26,0)</f>
        <v>0</v>
      </c>
      <c r="M26" s="518">
        <f>H26</f>
        <v>203899.66288933976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1478407.9824298408</v>
      </c>
      <c r="E27" s="522">
        <f>IF(+I14&lt;F26,I14,D27)</f>
        <v>44806.833333333336</v>
      </c>
      <c r="F27" s="523">
        <f t="shared" ref="F27:F48" si="13">+D27-E27</f>
        <v>1433601.1490965076</v>
      </c>
      <c r="G27" s="524">
        <f t="shared" ref="G27:G53" si="14">+I$12*((D27+F27)/2)+E27</f>
        <v>200334.2908341944</v>
      </c>
      <c r="H27" s="491">
        <f t="shared" ref="H27:H53" si="15">+I$13*((D27+F27)/2)+E27</f>
        <v>200334.2908341944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1433601.1490965076</v>
      </c>
      <c r="E28" s="522">
        <f>IF(+I14&lt;F27,I14,D28)</f>
        <v>44806.833333333336</v>
      </c>
      <c r="F28" s="523">
        <f t="shared" si="13"/>
        <v>1388794.3157631743</v>
      </c>
      <c r="G28" s="524">
        <f t="shared" si="14"/>
        <v>195548.11568690327</v>
      </c>
      <c r="H28" s="491">
        <f t="shared" si="15"/>
        <v>195548.11568690327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1388794.3157631743</v>
      </c>
      <c r="E29" s="522">
        <f>IF(+I14&lt;F28,I14,D29)</f>
        <v>44806.833333333336</v>
      </c>
      <c r="F29" s="523">
        <f t="shared" si="13"/>
        <v>1343987.4824298411</v>
      </c>
      <c r="G29" s="524">
        <f t="shared" si="14"/>
        <v>190761.94053961209</v>
      </c>
      <c r="H29" s="491">
        <f t="shared" si="15"/>
        <v>190761.94053961209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1343987.4824298411</v>
      </c>
      <c r="E30" s="522">
        <f>IF(+I14&lt;F29,I14,D30)</f>
        <v>44806.833333333336</v>
      </c>
      <c r="F30" s="523">
        <f t="shared" si="13"/>
        <v>1299180.6490965078</v>
      </c>
      <c r="G30" s="524">
        <f t="shared" si="14"/>
        <v>185975.76539232096</v>
      </c>
      <c r="H30" s="491">
        <f t="shared" si="15"/>
        <v>185975.76539232096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1299180.6490965078</v>
      </c>
      <c r="E31" s="522">
        <f>IF(+I14&lt;F30,I14,D31)</f>
        <v>44806.833333333336</v>
      </c>
      <c r="F31" s="523">
        <f t="shared" si="13"/>
        <v>1254373.8157631746</v>
      </c>
      <c r="G31" s="524">
        <f t="shared" si="14"/>
        <v>181189.59024502977</v>
      </c>
      <c r="H31" s="491">
        <f t="shared" si="15"/>
        <v>181189.59024502977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1254373.8157631746</v>
      </c>
      <c r="E32" s="522">
        <f>IF(+I14&lt;F31,I14,D32)</f>
        <v>44806.833333333336</v>
      </c>
      <c r="F32" s="523">
        <f t="shared" si="13"/>
        <v>1209566.9824298413</v>
      </c>
      <c r="G32" s="524">
        <f t="shared" si="14"/>
        <v>176403.41509773865</v>
      </c>
      <c r="H32" s="491">
        <f t="shared" si="15"/>
        <v>176403.41509773865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1209566.9824298413</v>
      </c>
      <c r="E33" s="522">
        <f>IF(+I14&lt;F32,I14,D33)</f>
        <v>44806.833333333336</v>
      </c>
      <c r="F33" s="523">
        <f t="shared" si="13"/>
        <v>1164760.149096508</v>
      </c>
      <c r="G33" s="524">
        <f t="shared" si="14"/>
        <v>171617.23995044746</v>
      </c>
      <c r="H33" s="491">
        <f t="shared" si="15"/>
        <v>171617.23995044746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1164760.149096508</v>
      </c>
      <c r="E34" s="522">
        <f>IF(+I14&lt;F33,I14,D34)</f>
        <v>44806.833333333336</v>
      </c>
      <c r="F34" s="523">
        <f t="shared" si="13"/>
        <v>1119953.3157631748</v>
      </c>
      <c r="G34" s="524">
        <f t="shared" si="14"/>
        <v>166831.06480315633</v>
      </c>
      <c r="H34" s="491">
        <f t="shared" si="15"/>
        <v>166831.06480315633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1119953.3157631748</v>
      </c>
      <c r="E35" s="522">
        <f>IF(+I14&lt;F34,I14,D35)</f>
        <v>44806.833333333336</v>
      </c>
      <c r="F35" s="523">
        <f t="shared" si="13"/>
        <v>1075146.4824298415</v>
      </c>
      <c r="G35" s="524">
        <f t="shared" si="14"/>
        <v>162044.88965586518</v>
      </c>
      <c r="H35" s="491">
        <f t="shared" si="15"/>
        <v>162044.88965586518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1075146.4824298415</v>
      </c>
      <c r="E36" s="522">
        <f>IF(+I14&lt;F35,I14,D36)</f>
        <v>44806.833333333336</v>
      </c>
      <c r="F36" s="523">
        <f t="shared" si="13"/>
        <v>1030339.6490965082</v>
      </c>
      <c r="G36" s="524">
        <f t="shared" si="14"/>
        <v>157258.71450857402</v>
      </c>
      <c r="H36" s="491">
        <f t="shared" si="15"/>
        <v>157258.71450857402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1030339.6490965082</v>
      </c>
      <c r="E37" s="522">
        <f>IF(+I14&lt;F36,I14,D37)</f>
        <v>44806.833333333336</v>
      </c>
      <c r="F37" s="523">
        <f t="shared" si="13"/>
        <v>985532.81576317479</v>
      </c>
      <c r="G37" s="524">
        <f t="shared" si="14"/>
        <v>152472.53936128286</v>
      </c>
      <c r="H37" s="491">
        <f t="shared" si="15"/>
        <v>152472.53936128286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985532.81576317479</v>
      </c>
      <c r="E38" s="522">
        <f>IF(+I14&lt;F37,I14,D38)</f>
        <v>44806.833333333336</v>
      </c>
      <c r="F38" s="523">
        <f t="shared" si="13"/>
        <v>940725.98242984142</v>
      </c>
      <c r="G38" s="524">
        <f t="shared" si="14"/>
        <v>147686.36421399168</v>
      </c>
      <c r="H38" s="491">
        <f t="shared" si="15"/>
        <v>147686.36421399168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940725.98242984142</v>
      </c>
      <c r="E39" s="522">
        <f>IF(+I14&lt;F38,I14,D39)</f>
        <v>44806.833333333336</v>
      </c>
      <c r="F39" s="523">
        <f t="shared" si="13"/>
        <v>895919.14909650804</v>
      </c>
      <c r="G39" s="524">
        <f t="shared" si="14"/>
        <v>142900.18906670052</v>
      </c>
      <c r="H39" s="491">
        <f t="shared" si="15"/>
        <v>142900.18906670052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895919.14909650804</v>
      </c>
      <c r="E40" s="522">
        <f>IF(+I14&lt;F39,I14,D40)</f>
        <v>44806.833333333336</v>
      </c>
      <c r="F40" s="523">
        <f t="shared" si="13"/>
        <v>851112.31576317467</v>
      </c>
      <c r="G40" s="524">
        <f t="shared" si="14"/>
        <v>138114.01391940934</v>
      </c>
      <c r="H40" s="491">
        <f t="shared" si="15"/>
        <v>138114.01391940934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851112.31576317467</v>
      </c>
      <c r="E41" s="522">
        <f>IF(+I14&lt;F40,I14,D41)</f>
        <v>44806.833333333336</v>
      </c>
      <c r="F41" s="523">
        <f t="shared" si="13"/>
        <v>806305.4824298413</v>
      </c>
      <c r="G41" s="524">
        <f t="shared" si="14"/>
        <v>133327.83877211818</v>
      </c>
      <c r="H41" s="491">
        <f t="shared" si="15"/>
        <v>133327.83877211818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806305.4824298413</v>
      </c>
      <c r="E42" s="522">
        <f>IF(+I14&lt;F41,I14,D42)</f>
        <v>44806.833333333336</v>
      </c>
      <c r="F42" s="523">
        <f t="shared" si="13"/>
        <v>761498.64909650793</v>
      </c>
      <c r="G42" s="524">
        <f t="shared" si="14"/>
        <v>128541.66362482702</v>
      </c>
      <c r="H42" s="491">
        <f t="shared" si="15"/>
        <v>128541.66362482702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761498.64909650793</v>
      </c>
      <c r="E43" s="522">
        <f>IF(+I14&lt;F42,I14,D43)</f>
        <v>44806.833333333336</v>
      </c>
      <c r="F43" s="523">
        <f t="shared" si="13"/>
        <v>716691.81576317456</v>
      </c>
      <c r="G43" s="524">
        <f t="shared" si="14"/>
        <v>123755.48847753587</v>
      </c>
      <c r="H43" s="491">
        <f t="shared" si="15"/>
        <v>123755.48847753587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716691.81576317456</v>
      </c>
      <c r="E44" s="522">
        <f>IF(+I14&lt;F43,I14,D44)</f>
        <v>44806.833333333336</v>
      </c>
      <c r="F44" s="523">
        <f t="shared" si="13"/>
        <v>671884.98242984118</v>
      </c>
      <c r="G44" s="524">
        <f t="shared" si="14"/>
        <v>118969.31333024468</v>
      </c>
      <c r="H44" s="491">
        <f t="shared" si="15"/>
        <v>118969.31333024468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671884.98242984118</v>
      </c>
      <c r="E45" s="522">
        <f>IF(+I14&lt;F44,I14,D45)</f>
        <v>44806.833333333336</v>
      </c>
      <c r="F45" s="523">
        <f t="shared" si="13"/>
        <v>627078.14909650781</v>
      </c>
      <c r="G45" s="524">
        <f t="shared" si="14"/>
        <v>114183.13818295352</v>
      </c>
      <c r="H45" s="491">
        <f t="shared" si="15"/>
        <v>114183.13818295352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627078.14909650781</v>
      </c>
      <c r="E46" s="522">
        <f>IF(+I14&lt;F45,I14,D46)</f>
        <v>44806.833333333336</v>
      </c>
      <c r="F46" s="523">
        <f t="shared" si="13"/>
        <v>582271.31576317444</v>
      </c>
      <c r="G46" s="524">
        <f t="shared" si="14"/>
        <v>109396.96303566234</v>
      </c>
      <c r="H46" s="491">
        <f t="shared" si="15"/>
        <v>109396.96303566234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582271.31576317444</v>
      </c>
      <c r="E47" s="522">
        <f>IF(+I14&lt;F46,I14,D47)</f>
        <v>44806.833333333336</v>
      </c>
      <c r="F47" s="523">
        <f t="shared" si="13"/>
        <v>537464.48242984107</v>
      </c>
      <c r="G47" s="524">
        <f t="shared" si="14"/>
        <v>104610.78788837118</v>
      </c>
      <c r="H47" s="491">
        <f t="shared" si="15"/>
        <v>104610.78788837118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537464.48242984107</v>
      </c>
      <c r="E48" s="522">
        <f>IF(+I14&lt;F47,I14,D48)</f>
        <v>44806.833333333336</v>
      </c>
      <c r="F48" s="523">
        <f t="shared" si="13"/>
        <v>492657.64909650775</v>
      </c>
      <c r="G48" s="524">
        <f t="shared" si="14"/>
        <v>99824.612741080025</v>
      </c>
      <c r="H48" s="491">
        <f t="shared" si="15"/>
        <v>99824.612741080025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492657.64909650775</v>
      </c>
      <c r="E49" s="522">
        <f>IF(+I14&lt;F48,I14,D49)</f>
        <v>44806.833333333336</v>
      </c>
      <c r="F49" s="523">
        <f t="shared" ref="F49:F72" si="16">+D49-E49</f>
        <v>447850.81576317444</v>
      </c>
      <c r="G49" s="524">
        <f t="shared" si="14"/>
        <v>95038.437593788854</v>
      </c>
      <c r="H49" s="491">
        <f t="shared" si="15"/>
        <v>95038.437593788854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447850.81576317444</v>
      </c>
      <c r="E50" s="522">
        <f>IF(+I14&lt;F49,I14,D50)</f>
        <v>44806.833333333336</v>
      </c>
      <c r="F50" s="523">
        <f t="shared" si="16"/>
        <v>403043.98242984113</v>
      </c>
      <c r="G50" s="524">
        <f t="shared" si="14"/>
        <v>90252.262446497698</v>
      </c>
      <c r="H50" s="491">
        <f t="shared" si="15"/>
        <v>90252.262446497698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403043.98242984113</v>
      </c>
      <c r="E51" s="522">
        <f>IF(+I14&lt;F50,I14,D51)</f>
        <v>44806.833333333336</v>
      </c>
      <c r="F51" s="523">
        <f t="shared" si="16"/>
        <v>358237.14909650781</v>
      </c>
      <c r="G51" s="524">
        <f t="shared" si="14"/>
        <v>85466.087299206527</v>
      </c>
      <c r="H51" s="491">
        <f t="shared" si="15"/>
        <v>85466.087299206527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358237.14909650781</v>
      </c>
      <c r="E52" s="522">
        <f>IF(+I14&lt;F51,I14,D52)</f>
        <v>44806.833333333336</v>
      </c>
      <c r="F52" s="523">
        <f t="shared" si="16"/>
        <v>313430.3157631745</v>
      </c>
      <c r="G52" s="524">
        <f t="shared" si="14"/>
        <v>80679.91215191537</v>
      </c>
      <c r="H52" s="491">
        <f t="shared" si="15"/>
        <v>80679.91215191537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313430.3157631745</v>
      </c>
      <c r="E53" s="522">
        <f>IF(+I14&lt;F52,I14,D53)</f>
        <v>44806.833333333336</v>
      </c>
      <c r="F53" s="523">
        <f t="shared" si="16"/>
        <v>268623.48242984118</v>
      </c>
      <c r="G53" s="524">
        <f t="shared" si="14"/>
        <v>75893.737004624214</v>
      </c>
      <c r="H53" s="491">
        <f t="shared" si="15"/>
        <v>75893.737004624214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268623.48242984118</v>
      </c>
      <c r="E54" s="522">
        <f>IF(+I14&lt;F53,I14,D54)</f>
        <v>44806.833333333336</v>
      </c>
      <c r="F54" s="523">
        <f t="shared" si="16"/>
        <v>223816.64909650784</v>
      </c>
      <c r="G54" s="524">
        <f t="shared" ref="G54:G72" si="22">+I$12*((D54+F54)/2)+E54</f>
        <v>71107.561857333058</v>
      </c>
      <c r="H54" s="491">
        <f t="shared" ref="H54:H72" si="23">+I$13*((D54+F54)/2)+E54</f>
        <v>71107.561857333058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223816.64909650784</v>
      </c>
      <c r="E55" s="522">
        <f>IF(+I14&lt;F54,I14,D55)</f>
        <v>44806.833333333336</v>
      </c>
      <c r="F55" s="523">
        <f t="shared" si="16"/>
        <v>179009.8157631745</v>
      </c>
      <c r="G55" s="524">
        <f t="shared" si="22"/>
        <v>66321.386710041901</v>
      </c>
      <c r="H55" s="491">
        <f t="shared" si="23"/>
        <v>66321.386710041901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179009.8157631745</v>
      </c>
      <c r="E56" s="522">
        <f>IF(+I14&lt;F55,I14,D56)</f>
        <v>44806.833333333336</v>
      </c>
      <c r="F56" s="523">
        <f t="shared" si="16"/>
        <v>134202.98242984115</v>
      </c>
      <c r="G56" s="524">
        <f t="shared" si="22"/>
        <v>61535.21156275073</v>
      </c>
      <c r="H56" s="491">
        <f t="shared" si="23"/>
        <v>61535.21156275073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134202.98242984115</v>
      </c>
      <c r="E57" s="522">
        <f>IF(+I14&lt;F56,I14,D57)</f>
        <v>44806.833333333336</v>
      </c>
      <c r="F57" s="523">
        <f t="shared" si="16"/>
        <v>89396.149096507812</v>
      </c>
      <c r="G57" s="524">
        <f t="shared" si="22"/>
        <v>56749.036415459566</v>
      </c>
      <c r="H57" s="491">
        <f t="shared" si="23"/>
        <v>56749.036415459566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89396.149096507812</v>
      </c>
      <c r="E58" s="522">
        <f>IF(+I14&lt;F57,I14,D58)</f>
        <v>44806.833333333336</v>
      </c>
      <c r="F58" s="523">
        <f t="shared" si="16"/>
        <v>44589.315763174476</v>
      </c>
      <c r="G58" s="524">
        <f t="shared" si="22"/>
        <v>51962.861268168403</v>
      </c>
      <c r="H58" s="491">
        <f t="shared" si="23"/>
        <v>51962.861268168403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44589.315763174476</v>
      </c>
      <c r="E59" s="522">
        <f>IF(+I14&lt;F58,I14,D59)</f>
        <v>44589.315763174476</v>
      </c>
      <c r="F59" s="523">
        <f t="shared" si="16"/>
        <v>0</v>
      </c>
      <c r="G59" s="524">
        <f t="shared" si="22"/>
        <v>46970.785943769217</v>
      </c>
      <c r="H59" s="491">
        <f t="shared" si="23"/>
        <v>46970.785943769217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1881886.9999999993</v>
      </c>
      <c r="F73" s="375"/>
      <c r="G73" s="375">
        <f>SUM(G17:G72)</f>
        <v>6569723.5928836577</v>
      </c>
      <c r="H73" s="375">
        <f>SUM(H17:H72)</f>
        <v>6569723.5928836577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203899.66288933976</v>
      </c>
      <c r="N87" s="546">
        <f>IF(J92&lt;D11,0,VLOOKUP(J92,C17:O72,11))</f>
        <v>203899.66288933976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216462.36022340748</v>
      </c>
      <c r="N88" s="550">
        <f>IF(J92&lt;D11,0,VLOOKUP(J92,C99:P154,7))</f>
        <v>216462.36022340748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12562.697334067721</v>
      </c>
      <c r="N89" s="555">
        <f>+N88-N87</f>
        <v>12562.697334067721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45899.682926829271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24">+I99-H99</f>
        <v>0</v>
      </c>
      <c r="K99" s="514"/>
      <c r="L99" s="512">
        <f t="shared" ref="L99:L104" si="25">H99</f>
        <v>138821.56113909211</v>
      </c>
      <c r="M99" s="597">
        <f t="shared" ref="M99:M130" si="26">IF(L99&lt;&gt;0,+H99-L99,0)</f>
        <v>0</v>
      </c>
      <c r="N99" s="512">
        <f t="shared" ref="N99:N104" si="27">I99</f>
        <v>138821.56113909211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25"/>
        <v>296379.53273897158</v>
      </c>
      <c r="M100" s="519">
        <f t="shared" ref="M100:M105" si="31">IF(L100&lt;&gt;0,+H100-L100,0)</f>
        <v>0</v>
      </c>
      <c r="N100" s="518">
        <f t="shared" si="27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25"/>
        <v>291463.97554748988</v>
      </c>
      <c r="M101" s="519">
        <f t="shared" si="31"/>
        <v>0</v>
      </c>
      <c r="N101" s="518">
        <f t="shared" si="27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24"/>
        <v>0</v>
      </c>
      <c r="K102" s="514"/>
      <c r="L102" s="518">
        <f t="shared" si="25"/>
        <v>278020.60623720445</v>
      </c>
      <c r="M102" s="519">
        <f t="shared" si="31"/>
        <v>0</v>
      </c>
      <c r="N102" s="518">
        <f t="shared" si="27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24"/>
        <v>0</v>
      </c>
      <c r="K103" s="514"/>
      <c r="L103" s="518">
        <f t="shared" si="25"/>
        <v>262827.69435337436</v>
      </c>
      <c r="M103" s="519">
        <f t="shared" si="31"/>
        <v>0</v>
      </c>
      <c r="N103" s="518">
        <f t="shared" si="27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24"/>
        <v>0</v>
      </c>
      <c r="K104" s="514"/>
      <c r="L104" s="518">
        <f t="shared" si="25"/>
        <v>249036.58491645948</v>
      </c>
      <c r="M104" s="519">
        <f t="shared" si="31"/>
        <v>0</v>
      </c>
      <c r="N104" s="518">
        <f t="shared" si="27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24"/>
        <v>0</v>
      </c>
      <c r="K105" s="514"/>
      <c r="L105" s="518">
        <f t="shared" ref="L105" si="32">H105</f>
        <v>217627.83363465747</v>
      </c>
      <c r="M105" s="519">
        <f t="shared" si="31"/>
        <v>0</v>
      </c>
      <c r="N105" s="518">
        <f t="shared" ref="N105" si="33">I105</f>
        <v>217627.83363465747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1614088.0193798454</v>
      </c>
      <c r="E106" s="516">
        <v>43764.813953488374</v>
      </c>
      <c r="F106" s="515">
        <v>1570323.205426357</v>
      </c>
      <c r="G106" s="515">
        <v>1592205.6124031013</v>
      </c>
      <c r="H106" s="575">
        <v>214195.37291245433</v>
      </c>
      <c r="I106" s="576">
        <v>214195.37291245433</v>
      </c>
      <c r="J106" s="514">
        <f t="shared" si="24"/>
        <v>0</v>
      </c>
      <c r="K106" s="514"/>
      <c r="L106" s="518">
        <f t="shared" ref="L106" si="34">H106</f>
        <v>214195.37291245433</v>
      </c>
      <c r="M106" s="519">
        <f t="shared" ref="M106" si="35">IF(L106&lt;&gt;0,+H106-L106,0)</f>
        <v>0</v>
      </c>
      <c r="N106" s="518">
        <f t="shared" ref="N106" si="36">I106</f>
        <v>214195.37291245433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1570323.205426357</v>
      </c>
      <c r="E107" s="516">
        <v>44806.833333333336</v>
      </c>
      <c r="F107" s="515">
        <v>1525516.3720930237</v>
      </c>
      <c r="G107" s="515">
        <v>1547919.7887596902</v>
      </c>
      <c r="H107" s="575">
        <v>211322.4974139453</v>
      </c>
      <c r="I107" s="576">
        <v>211322.4974139453</v>
      </c>
      <c r="J107" s="514">
        <f t="shared" si="24"/>
        <v>0</v>
      </c>
      <c r="K107" s="514"/>
      <c r="L107" s="518">
        <f t="shared" ref="L107" si="37">H107</f>
        <v>211322.4974139453</v>
      </c>
      <c r="M107" s="519">
        <f t="shared" ref="M107" si="38">IF(L107&lt;&gt;0,+H107-L107,0)</f>
        <v>0</v>
      </c>
      <c r="N107" s="518">
        <f t="shared" ref="N107" si="39">I107</f>
        <v>211322.4974139453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1525516.3720930237</v>
      </c>
      <c r="E108" s="522">
        <f>IF(+J96&lt;F107,J96,D108)</f>
        <v>45899.682926829271</v>
      </c>
      <c r="F108" s="523">
        <f t="shared" ref="F108:F131" si="40">+D108-E108</f>
        <v>1479616.6891661945</v>
      </c>
      <c r="G108" s="523">
        <f t="shared" ref="G108:G130" si="41">+(F108+D108)/2</f>
        <v>1502566.5306296092</v>
      </c>
      <c r="H108" s="526">
        <f t="shared" ref="H108:H130" si="42">+J$94*G108+E108</f>
        <v>216462.36022340748</v>
      </c>
      <c r="I108" s="577">
        <f t="shared" ref="I108:I130" si="43">+J$95*G108+E108</f>
        <v>216462.36022340748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1479616.6891661945</v>
      </c>
      <c r="E109" s="522">
        <f>IF(+J96&lt;F108,J96,D109)</f>
        <v>45899.682926829271</v>
      </c>
      <c r="F109" s="523">
        <f t="shared" si="40"/>
        <v>1433717.0062393653</v>
      </c>
      <c r="G109" s="523">
        <f t="shared" si="41"/>
        <v>1456666.8477027798</v>
      </c>
      <c r="H109" s="526">
        <f t="shared" si="42"/>
        <v>211252.09322525756</v>
      </c>
      <c r="I109" s="577">
        <f t="shared" si="43"/>
        <v>211252.09322525756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1433717.0062393653</v>
      </c>
      <c r="E110" s="522">
        <f>IF(+J96&lt;F109,J96,D110)</f>
        <v>45899.682926829271</v>
      </c>
      <c r="F110" s="523">
        <f t="shared" si="40"/>
        <v>1387817.3233125361</v>
      </c>
      <c r="G110" s="523">
        <f t="shared" si="41"/>
        <v>1410767.1647759508</v>
      </c>
      <c r="H110" s="526">
        <f t="shared" si="42"/>
        <v>206041.8262271077</v>
      </c>
      <c r="I110" s="577">
        <f t="shared" si="43"/>
        <v>206041.8262271077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1387817.3233125361</v>
      </c>
      <c r="E111" s="522">
        <f>IF(+J96&lt;F110,J96,D111)</f>
        <v>45899.682926829271</v>
      </c>
      <c r="F111" s="523">
        <f t="shared" si="40"/>
        <v>1341917.6403857069</v>
      </c>
      <c r="G111" s="523">
        <f t="shared" si="41"/>
        <v>1364867.4818491214</v>
      </c>
      <c r="H111" s="526">
        <f t="shared" si="42"/>
        <v>200831.55922895778</v>
      </c>
      <c r="I111" s="577">
        <f t="shared" si="43"/>
        <v>200831.55922895778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1341917.6403857069</v>
      </c>
      <c r="E112" s="522">
        <f>IF(+J96&lt;F111,J96,D112)</f>
        <v>45899.682926829271</v>
      </c>
      <c r="F112" s="523">
        <f t="shared" si="40"/>
        <v>1296017.9574588777</v>
      </c>
      <c r="G112" s="523">
        <f t="shared" si="41"/>
        <v>1318967.7989222924</v>
      </c>
      <c r="H112" s="526">
        <f t="shared" si="42"/>
        <v>195621.29223080791</v>
      </c>
      <c r="I112" s="577">
        <f t="shared" si="43"/>
        <v>195621.29223080791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1296017.9574588777</v>
      </c>
      <c r="E113" s="522">
        <f>IF(+J96&lt;F112,J96,D113)</f>
        <v>45899.682926829271</v>
      </c>
      <c r="F113" s="523">
        <f t="shared" si="40"/>
        <v>1250118.2745320485</v>
      </c>
      <c r="G113" s="523">
        <f t="shared" si="41"/>
        <v>1273068.115995463</v>
      </c>
      <c r="H113" s="526">
        <f t="shared" si="42"/>
        <v>190411.02523265799</v>
      </c>
      <c r="I113" s="577">
        <f t="shared" si="43"/>
        <v>190411.02523265799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1250118.2745320485</v>
      </c>
      <c r="E114" s="522">
        <f>IF(+J96&lt;F113,J96,D114)</f>
        <v>45899.682926829271</v>
      </c>
      <c r="F114" s="523">
        <f t="shared" si="40"/>
        <v>1204218.5916052193</v>
      </c>
      <c r="G114" s="523">
        <f t="shared" si="41"/>
        <v>1227168.433068634</v>
      </c>
      <c r="H114" s="526">
        <f t="shared" si="42"/>
        <v>185200.75823450813</v>
      </c>
      <c r="I114" s="577">
        <f t="shared" si="43"/>
        <v>185200.75823450813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1204218.5916052193</v>
      </c>
      <c r="E115" s="522">
        <f>IF(+J96&lt;F114,J96,D115)</f>
        <v>45899.682926829271</v>
      </c>
      <c r="F115" s="523">
        <f t="shared" si="40"/>
        <v>1158318.9086783901</v>
      </c>
      <c r="G115" s="523">
        <f t="shared" si="41"/>
        <v>1181268.7501418046</v>
      </c>
      <c r="H115" s="526">
        <f t="shared" si="42"/>
        <v>179990.49123635821</v>
      </c>
      <c r="I115" s="577">
        <f t="shared" si="43"/>
        <v>179990.49123635821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1158318.9086783901</v>
      </c>
      <c r="E116" s="522">
        <f>IF(+J96&lt;F115,J96,D116)</f>
        <v>45899.682926829271</v>
      </c>
      <c r="F116" s="523">
        <f t="shared" si="40"/>
        <v>1112419.2257515609</v>
      </c>
      <c r="G116" s="523">
        <f t="shared" si="41"/>
        <v>1135369.0672149756</v>
      </c>
      <c r="H116" s="526">
        <f t="shared" si="42"/>
        <v>174780.22423820835</v>
      </c>
      <c r="I116" s="577">
        <f t="shared" si="43"/>
        <v>174780.22423820835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1112419.2257515609</v>
      </c>
      <c r="E117" s="522">
        <f>IF(+J96&lt;F116,J96,D117)</f>
        <v>45899.682926829271</v>
      </c>
      <c r="F117" s="523">
        <f t="shared" si="40"/>
        <v>1066519.5428247317</v>
      </c>
      <c r="G117" s="523">
        <f t="shared" si="41"/>
        <v>1089469.3842881462</v>
      </c>
      <c r="H117" s="526">
        <f t="shared" si="42"/>
        <v>169569.95724005843</v>
      </c>
      <c r="I117" s="577">
        <f t="shared" si="43"/>
        <v>169569.95724005843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1066519.5428247317</v>
      </c>
      <c r="E118" s="522">
        <f>IF(+J96&lt;F117,J96,D118)</f>
        <v>45899.682926829271</v>
      </c>
      <c r="F118" s="523">
        <f t="shared" si="40"/>
        <v>1020619.8598979024</v>
      </c>
      <c r="G118" s="523">
        <f t="shared" si="41"/>
        <v>1043569.701361317</v>
      </c>
      <c r="H118" s="526">
        <f t="shared" si="42"/>
        <v>164359.69024190854</v>
      </c>
      <c r="I118" s="577">
        <f t="shared" si="43"/>
        <v>164359.69024190854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1020619.8598979024</v>
      </c>
      <c r="E119" s="522">
        <f>IF(+J96&lt;F118,J96,D119)</f>
        <v>45899.682926829271</v>
      </c>
      <c r="F119" s="523">
        <f t="shared" si="40"/>
        <v>974720.17697107303</v>
      </c>
      <c r="G119" s="523">
        <f t="shared" si="41"/>
        <v>997670.01843448775</v>
      </c>
      <c r="H119" s="526">
        <f t="shared" si="42"/>
        <v>159149.42324375865</v>
      </c>
      <c r="I119" s="577">
        <f t="shared" si="43"/>
        <v>159149.42324375865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974720.17697107303</v>
      </c>
      <c r="E120" s="522">
        <f>IF(+J96&lt;F119,J96,D120)</f>
        <v>45899.682926829271</v>
      </c>
      <c r="F120" s="523">
        <f t="shared" si="40"/>
        <v>928820.49404424371</v>
      </c>
      <c r="G120" s="523">
        <f t="shared" si="41"/>
        <v>951770.33550765831</v>
      </c>
      <c r="H120" s="526">
        <f t="shared" si="42"/>
        <v>153939.15624560873</v>
      </c>
      <c r="I120" s="577">
        <f t="shared" si="43"/>
        <v>153939.15624560873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928820.49404424371</v>
      </c>
      <c r="E121" s="522">
        <f>IF(+J96&lt;F120,J96,D121)</f>
        <v>45899.682926829271</v>
      </c>
      <c r="F121" s="523">
        <f t="shared" si="40"/>
        <v>882920.81111741439</v>
      </c>
      <c r="G121" s="523">
        <f t="shared" si="41"/>
        <v>905870.6525808291</v>
      </c>
      <c r="H121" s="526">
        <f t="shared" si="42"/>
        <v>148728.88924745884</v>
      </c>
      <c r="I121" s="577">
        <f t="shared" si="43"/>
        <v>148728.88924745884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882920.81111741439</v>
      </c>
      <c r="E122" s="522">
        <f>IF(+J96&lt;F121,J96,D122)</f>
        <v>45899.682926829271</v>
      </c>
      <c r="F122" s="523">
        <f t="shared" si="40"/>
        <v>837021.12819058506</v>
      </c>
      <c r="G122" s="523">
        <f t="shared" si="41"/>
        <v>859970.96965399967</v>
      </c>
      <c r="H122" s="526">
        <f t="shared" si="42"/>
        <v>143518.62224930892</v>
      </c>
      <c r="I122" s="577">
        <f t="shared" si="43"/>
        <v>143518.62224930892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837021.12819058506</v>
      </c>
      <c r="E123" s="522">
        <f>IF(+J96&lt;F122,J96,D123)</f>
        <v>45899.682926829271</v>
      </c>
      <c r="F123" s="523">
        <f t="shared" si="40"/>
        <v>791121.44526375574</v>
      </c>
      <c r="G123" s="523">
        <f t="shared" si="41"/>
        <v>814071.28672717046</v>
      </c>
      <c r="H123" s="526">
        <f t="shared" si="42"/>
        <v>138308.35525115902</v>
      </c>
      <c r="I123" s="577">
        <f t="shared" si="43"/>
        <v>138308.35525115902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791121.44526375574</v>
      </c>
      <c r="E124" s="522">
        <f>IF(+J96&lt;F123,J96,D124)</f>
        <v>45899.682926829271</v>
      </c>
      <c r="F124" s="523">
        <f t="shared" si="40"/>
        <v>745221.76233692642</v>
      </c>
      <c r="G124" s="523">
        <f t="shared" si="41"/>
        <v>768171.60380034102</v>
      </c>
      <c r="H124" s="526">
        <f t="shared" si="42"/>
        <v>133098.08825300913</v>
      </c>
      <c r="I124" s="577">
        <f t="shared" si="43"/>
        <v>133098.08825300913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745221.76233692642</v>
      </c>
      <c r="E125" s="522">
        <f>IF(+J96&lt;F124,J96,D125)</f>
        <v>45899.682926829271</v>
      </c>
      <c r="F125" s="523">
        <f t="shared" si="40"/>
        <v>699322.0794100971</v>
      </c>
      <c r="G125" s="523">
        <f t="shared" si="41"/>
        <v>722271.92087351182</v>
      </c>
      <c r="H125" s="526">
        <f t="shared" si="42"/>
        <v>127887.82125485924</v>
      </c>
      <c r="I125" s="577">
        <f t="shared" si="43"/>
        <v>127887.82125485924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699322.0794100971</v>
      </c>
      <c r="E126" s="522">
        <f>IF(+J96&lt;F125,J96,D126)</f>
        <v>45899.682926829271</v>
      </c>
      <c r="F126" s="523">
        <f t="shared" si="40"/>
        <v>653422.39648326777</v>
      </c>
      <c r="G126" s="523">
        <f t="shared" si="41"/>
        <v>676372.23794668238</v>
      </c>
      <c r="H126" s="526">
        <f t="shared" si="42"/>
        <v>122677.55425670932</v>
      </c>
      <c r="I126" s="577">
        <f t="shared" si="43"/>
        <v>122677.55425670932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653422.39648326777</v>
      </c>
      <c r="E127" s="522">
        <f>IF(+J96&lt;F126,J96,D127)</f>
        <v>45899.682926829271</v>
      </c>
      <c r="F127" s="523">
        <f t="shared" si="40"/>
        <v>607522.71355643845</v>
      </c>
      <c r="G127" s="523">
        <f t="shared" si="41"/>
        <v>630472.55501985317</v>
      </c>
      <c r="H127" s="526">
        <f t="shared" si="42"/>
        <v>117467.28725855943</v>
      </c>
      <c r="I127" s="577">
        <f t="shared" si="43"/>
        <v>117467.28725855943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607522.71355643845</v>
      </c>
      <c r="E128" s="522">
        <f>IF(+J96&lt;F127,J96,D128)</f>
        <v>45899.682926829271</v>
      </c>
      <c r="F128" s="523">
        <f t="shared" si="40"/>
        <v>561623.03062960913</v>
      </c>
      <c r="G128" s="523">
        <f t="shared" si="41"/>
        <v>584572.87209302373</v>
      </c>
      <c r="H128" s="526">
        <f t="shared" si="42"/>
        <v>112257.02026040951</v>
      </c>
      <c r="I128" s="577">
        <f t="shared" si="43"/>
        <v>112257.02026040951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561623.03062960913</v>
      </c>
      <c r="E129" s="522">
        <f>IF(+J96&lt;F128,J96,D129)</f>
        <v>45899.682926829271</v>
      </c>
      <c r="F129" s="523">
        <f t="shared" si="40"/>
        <v>515723.34770277987</v>
      </c>
      <c r="G129" s="523">
        <f t="shared" si="41"/>
        <v>538673.18916619453</v>
      </c>
      <c r="H129" s="526">
        <f t="shared" si="42"/>
        <v>107046.75326225962</v>
      </c>
      <c r="I129" s="577">
        <f t="shared" si="43"/>
        <v>107046.75326225962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515723.34770277987</v>
      </c>
      <c r="E130" s="522">
        <f>IF(+J96&lt;F129,J96,D130)</f>
        <v>45899.682926829271</v>
      </c>
      <c r="F130" s="523">
        <f t="shared" si="40"/>
        <v>469823.6647759506</v>
      </c>
      <c r="G130" s="523">
        <f t="shared" si="41"/>
        <v>492773.5062393652</v>
      </c>
      <c r="H130" s="526">
        <f t="shared" si="42"/>
        <v>101836.4862641097</v>
      </c>
      <c r="I130" s="577">
        <f t="shared" si="43"/>
        <v>101836.4862641097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469823.6647759506</v>
      </c>
      <c r="E131" s="522">
        <f>IF(+J96&lt;F130,J96,D131)</f>
        <v>45899.682926829271</v>
      </c>
      <c r="F131" s="523">
        <f t="shared" si="40"/>
        <v>423923.98184912134</v>
      </c>
      <c r="G131" s="523">
        <f t="shared" ref="G131:G154" si="44">+(F131+D131)/2</f>
        <v>446873.823312536</v>
      </c>
      <c r="H131" s="526">
        <f t="shared" ref="H131:H154" si="45">+J$94*G131+E131</f>
        <v>96626.219265959808</v>
      </c>
      <c r="I131" s="577">
        <f t="shared" ref="I131:I154" si="46">+J$95*G131+E131</f>
        <v>96626.219265959808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>
      <c r="B132" s="195" t="str">
        <f t="shared" ref="B132:B154" si="51">IF(D132=F131,"","IU")</f>
        <v/>
      </c>
      <c r="C132" s="507">
        <f>IF(D93="","-",+C131+1)</f>
        <v>2045</v>
      </c>
      <c r="D132" s="374">
        <f>IF(F131+SUM(E$99:E131)=D$92,F131,D$92-SUM(E$99:E131))</f>
        <v>423923.98184912134</v>
      </c>
      <c r="E132" s="522">
        <f>IF(+J96&lt;F131,J96,D132)</f>
        <v>45899.682926829271</v>
      </c>
      <c r="F132" s="523">
        <f t="shared" ref="F132:F154" si="52">+D132-E132</f>
        <v>378024.29892229207</v>
      </c>
      <c r="G132" s="523">
        <f t="shared" si="44"/>
        <v>400974.14038570668</v>
      </c>
      <c r="H132" s="526">
        <f t="shared" si="45"/>
        <v>91415.952267809917</v>
      </c>
      <c r="I132" s="577">
        <f t="shared" si="46"/>
        <v>91415.952267809917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>
      <c r="B133" s="195" t="str">
        <f t="shared" si="51"/>
        <v/>
      </c>
      <c r="C133" s="507">
        <f>IF(D93="","-",+C132+1)</f>
        <v>2046</v>
      </c>
      <c r="D133" s="374">
        <f>IF(F132+SUM(E$99:E132)=D$92,F132,D$92-SUM(E$99:E132))</f>
        <v>378024.29892229207</v>
      </c>
      <c r="E133" s="522">
        <f>IF(+J96&lt;F132,J96,D133)</f>
        <v>45899.682926829271</v>
      </c>
      <c r="F133" s="523">
        <f t="shared" si="52"/>
        <v>332124.61599546281</v>
      </c>
      <c r="G133" s="523">
        <f t="shared" si="44"/>
        <v>355074.45745887747</v>
      </c>
      <c r="H133" s="526">
        <f t="shared" si="45"/>
        <v>86205.685269660025</v>
      </c>
      <c r="I133" s="577">
        <f t="shared" si="46"/>
        <v>86205.685269660025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>
      <c r="B134" s="195" t="str">
        <f t="shared" si="51"/>
        <v/>
      </c>
      <c r="C134" s="507">
        <f>IF(D93="","-",+C133+1)</f>
        <v>2047</v>
      </c>
      <c r="D134" s="374">
        <f>IF(F133+SUM(E$99:E133)=D$92,F133,D$92-SUM(E$99:E133))</f>
        <v>332124.61599546281</v>
      </c>
      <c r="E134" s="522">
        <f>IF(+J96&lt;F133,J96,D134)</f>
        <v>45899.682926829271</v>
      </c>
      <c r="F134" s="523">
        <f t="shared" si="52"/>
        <v>286224.93306863355</v>
      </c>
      <c r="G134" s="523">
        <f t="shared" si="44"/>
        <v>309174.77453204815</v>
      </c>
      <c r="H134" s="526">
        <f t="shared" si="45"/>
        <v>80995.41827151012</v>
      </c>
      <c r="I134" s="577">
        <f t="shared" si="46"/>
        <v>80995.41827151012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>
      <c r="B135" s="195" t="str">
        <f t="shared" si="51"/>
        <v/>
      </c>
      <c r="C135" s="507">
        <f>IF(D93="","-",+C134+1)</f>
        <v>2048</v>
      </c>
      <c r="D135" s="374">
        <f>IF(F134+SUM(E$99:E134)=D$92,F134,D$92-SUM(E$99:E134))</f>
        <v>286224.93306863355</v>
      </c>
      <c r="E135" s="522">
        <f>IF(+J96&lt;F134,J96,D135)</f>
        <v>45899.682926829271</v>
      </c>
      <c r="F135" s="523">
        <f t="shared" si="52"/>
        <v>240325.25014180428</v>
      </c>
      <c r="G135" s="523">
        <f t="shared" si="44"/>
        <v>263275.09160521894</v>
      </c>
      <c r="H135" s="526">
        <f t="shared" si="45"/>
        <v>75785.151273360229</v>
      </c>
      <c r="I135" s="577">
        <f t="shared" si="46"/>
        <v>75785.151273360229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>
      <c r="B136" s="195" t="str">
        <f t="shared" si="51"/>
        <v/>
      </c>
      <c r="C136" s="507">
        <f>IF(D93="","-",+C135+1)</f>
        <v>2049</v>
      </c>
      <c r="D136" s="374">
        <f>IF(F135+SUM(E$99:E135)=D$92,F135,D$92-SUM(E$99:E135))</f>
        <v>240325.25014180428</v>
      </c>
      <c r="E136" s="522">
        <f>IF(+J96&lt;F135,J96,D136)</f>
        <v>45899.682926829271</v>
      </c>
      <c r="F136" s="523">
        <f t="shared" si="52"/>
        <v>194425.56721497502</v>
      </c>
      <c r="G136" s="523">
        <f t="shared" si="44"/>
        <v>217375.40867838965</v>
      </c>
      <c r="H136" s="526">
        <f t="shared" si="45"/>
        <v>70574.884275210323</v>
      </c>
      <c r="I136" s="577">
        <f t="shared" si="46"/>
        <v>70574.884275210323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>
      <c r="B137" s="195" t="str">
        <f t="shared" si="51"/>
        <v/>
      </c>
      <c r="C137" s="507">
        <f>IF(D93="","-",+C136+1)</f>
        <v>2050</v>
      </c>
      <c r="D137" s="374">
        <f>IF(F136+SUM(E$99:E136)=D$92,F136,D$92-SUM(E$99:E136))</f>
        <v>194425.56721497502</v>
      </c>
      <c r="E137" s="522">
        <f>IF(+J96&lt;F136,J96,D137)</f>
        <v>45899.682926829271</v>
      </c>
      <c r="F137" s="523">
        <f t="shared" si="52"/>
        <v>148525.88428814575</v>
      </c>
      <c r="G137" s="523">
        <f t="shared" si="44"/>
        <v>171475.72575156039</v>
      </c>
      <c r="H137" s="526">
        <f t="shared" si="45"/>
        <v>65364.617277060432</v>
      </c>
      <c r="I137" s="577">
        <f t="shared" si="46"/>
        <v>65364.617277060432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>
      <c r="B138" s="195" t="str">
        <f t="shared" si="51"/>
        <v/>
      </c>
      <c r="C138" s="507">
        <f>IF(D93="","-",+C137+1)</f>
        <v>2051</v>
      </c>
      <c r="D138" s="374">
        <f>IF(F137+SUM(E$99:E137)=D$92,F137,D$92-SUM(E$99:E137))</f>
        <v>148525.88428814575</v>
      </c>
      <c r="E138" s="522">
        <f>IF(+J96&lt;F137,J96,D138)</f>
        <v>45899.682926829271</v>
      </c>
      <c r="F138" s="523">
        <f t="shared" si="52"/>
        <v>102626.20136131649</v>
      </c>
      <c r="G138" s="523">
        <f t="shared" si="44"/>
        <v>125576.04282473112</v>
      </c>
      <c r="H138" s="526">
        <f t="shared" si="45"/>
        <v>60154.350278910533</v>
      </c>
      <c r="I138" s="577">
        <f t="shared" si="46"/>
        <v>60154.350278910533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>
      <c r="B139" s="195" t="str">
        <f t="shared" si="51"/>
        <v/>
      </c>
      <c r="C139" s="507">
        <f>IF(D93="","-",+C138+1)</f>
        <v>2052</v>
      </c>
      <c r="D139" s="374">
        <f>IF(F138+SUM(E$99:E138)=D$92,F138,D$92-SUM(E$99:E138))</f>
        <v>102626.20136131649</v>
      </c>
      <c r="E139" s="522">
        <f>IF(+J96&lt;F138,J96,D139)</f>
        <v>45899.682926829271</v>
      </c>
      <c r="F139" s="523">
        <f t="shared" si="52"/>
        <v>56726.518434487218</v>
      </c>
      <c r="G139" s="523">
        <f t="shared" si="44"/>
        <v>79676.359897901857</v>
      </c>
      <c r="H139" s="526">
        <f t="shared" si="45"/>
        <v>54944.083280760635</v>
      </c>
      <c r="I139" s="577">
        <f t="shared" si="46"/>
        <v>54944.083280760635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>
      <c r="B140" s="195" t="str">
        <f t="shared" si="51"/>
        <v/>
      </c>
      <c r="C140" s="507">
        <f>IF(D93="","-",+C139+1)</f>
        <v>2053</v>
      </c>
      <c r="D140" s="374">
        <f>IF(F139+SUM(E$99:E139)=D$92,F139,D$92-SUM(E$99:E139))</f>
        <v>56726.518434487218</v>
      </c>
      <c r="E140" s="522">
        <f>IF(+J96&lt;F139,J96,D140)</f>
        <v>45899.682926829271</v>
      </c>
      <c r="F140" s="523">
        <f t="shared" si="52"/>
        <v>10826.835507657946</v>
      </c>
      <c r="G140" s="523">
        <f t="shared" si="44"/>
        <v>33776.676971072578</v>
      </c>
      <c r="H140" s="526">
        <f t="shared" si="45"/>
        <v>49733.816282610736</v>
      </c>
      <c r="I140" s="577">
        <f t="shared" si="46"/>
        <v>49733.816282610736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>
      <c r="B141" s="195" t="str">
        <f t="shared" si="51"/>
        <v/>
      </c>
      <c r="C141" s="507">
        <f>IF(D93="","-",+C140+1)</f>
        <v>2054</v>
      </c>
      <c r="D141" s="374">
        <f>IF(F140+SUM(E$99:E140)=D$92,F140,D$92-SUM(E$99:E140))</f>
        <v>10826.835507657946</v>
      </c>
      <c r="E141" s="522">
        <f>IF(+J96&lt;F140,J96,D141)</f>
        <v>10826.835507657946</v>
      </c>
      <c r="F141" s="523">
        <f t="shared" si="52"/>
        <v>0</v>
      </c>
      <c r="G141" s="523">
        <f t="shared" si="44"/>
        <v>5413.4177538289732</v>
      </c>
      <c r="H141" s="526">
        <f t="shared" si="45"/>
        <v>11441.335436011204</v>
      </c>
      <c r="I141" s="577">
        <f t="shared" si="46"/>
        <v>11441.335436011204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>
      <c r="B142" s="195" t="str">
        <f t="shared" si="51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4"/>
        <v>0</v>
      </c>
      <c r="H142" s="526">
        <f t="shared" si="45"/>
        <v>0</v>
      </c>
      <c r="I142" s="577">
        <f t="shared" si="46"/>
        <v>0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>
      <c r="B143" s="195" t="str">
        <f t="shared" si="51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4"/>
        <v>0</v>
      </c>
      <c r="H143" s="526">
        <f t="shared" si="45"/>
        <v>0</v>
      </c>
      <c r="I143" s="577">
        <f t="shared" si="46"/>
        <v>0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>
      <c r="B144" s="195" t="str">
        <f t="shared" si="51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>
      <c r="B145" s="195" t="str">
        <f t="shared" si="51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>
      <c r="B146" s="195" t="str">
        <f t="shared" si="51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>
      <c r="B147" s="195" t="str">
        <f t="shared" si="51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>
      <c r="B148" s="195" t="str">
        <f t="shared" si="51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>
      <c r="B149" s="195" t="str">
        <f t="shared" si="51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>
      <c r="B150" s="195" t="str">
        <f t="shared" si="51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>
      <c r="B151" s="195" t="str">
        <f t="shared" si="51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>
      <c r="B152" s="195" t="str">
        <f t="shared" si="51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>
      <c r="B153" s="195" t="str">
        <f t="shared" si="51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.5" thickBot="1">
      <c r="B154" s="195" t="str">
        <f t="shared" si="51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4"/>
        <v>0</v>
      </c>
      <c r="H154" s="530">
        <f t="shared" si="45"/>
        <v>0</v>
      </c>
      <c r="I154" s="579">
        <f t="shared" si="46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>
      <c r="C155" s="374" t="s">
        <v>78</v>
      </c>
      <c r="D155" s="375"/>
      <c r="E155" s="375">
        <f>SUM(E99:E154)</f>
        <v>1881887</v>
      </c>
      <c r="F155" s="375"/>
      <c r="G155" s="375"/>
      <c r="H155" s="375">
        <f>SUM(H99:H154)</f>
        <v>6563373.9066789616</v>
      </c>
      <c r="I155" s="375">
        <f>SUM(I99:I154)</f>
        <v>6563373.9066789616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30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5126147.0030310545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5126147.0030310545</v>
      </c>
      <c r="O6" s="269"/>
      <c r="P6" s="269"/>
    </row>
    <row r="7" spans="1:17" ht="13.5" thickBot="1">
      <c r="C7" s="467" t="s">
        <v>48</v>
      </c>
      <c r="D7" s="620" t="s">
        <v>284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47660029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1134762.5952380951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5757789.29986329</v>
      </c>
      <c r="H23" s="610">
        <v>5757789.29986329</v>
      </c>
      <c r="I23" s="511">
        <f t="shared" si="9"/>
        <v>0</v>
      </c>
      <c r="J23" s="511"/>
      <c r="K23" s="518">
        <f>G23</f>
        <v>5757789.29986329</v>
      </c>
      <c r="L23" s="519">
        <f t="shared" si="6"/>
        <v>0</v>
      </c>
      <c r="M23" s="518">
        <f>H23</f>
        <v>5757789.29986329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1108372.7674418604</v>
      </c>
      <c r="F24" s="608">
        <v>39382776.439758167</v>
      </c>
      <c r="G24" s="609">
        <v>5084323.9573062724</v>
      </c>
      <c r="H24" s="610">
        <v>5084323.9573062724</v>
      </c>
      <c r="I24" s="511">
        <f t="shared" si="9"/>
        <v>0</v>
      </c>
      <c r="J24" s="511"/>
      <c r="K24" s="518">
        <f>G24</f>
        <v>5084323.9573062724</v>
      </c>
      <c r="L24" s="519">
        <f t="shared" ref="L24" si="10">IF(K24&lt;&gt;0,+G24-K24,0)</f>
        <v>0</v>
      </c>
      <c r="M24" s="518">
        <f>H24</f>
        <v>5084323.9573062724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>IU</v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6087017.009376484</v>
      </c>
      <c r="H25" s="610">
        <v>6087017.009376484</v>
      </c>
      <c r="I25" s="511">
        <f t="shared" si="9"/>
        <v>0</v>
      </c>
      <c r="J25" s="511"/>
      <c r="K25" s="518">
        <f>G25</f>
        <v>6087017.009376484</v>
      </c>
      <c r="L25" s="519">
        <f t="shared" ref="L25" si="11">IF(K25&lt;&gt;0,+G25-K25,0)</f>
        <v>0</v>
      </c>
      <c r="M25" s="518">
        <f>H25</f>
        <v>6087017.009376484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08">
        <v>38220336.708050847</v>
      </c>
      <c r="E26" s="609">
        <v>1134762.5952380951</v>
      </c>
      <c r="F26" s="608">
        <v>37085574.11281275</v>
      </c>
      <c r="G26" s="609">
        <v>5126147.0030310545</v>
      </c>
      <c r="H26" s="610">
        <v>5126147.0030310545</v>
      </c>
      <c r="I26" s="511">
        <f t="shared" si="9"/>
        <v>0</v>
      </c>
      <c r="J26" s="511"/>
      <c r="K26" s="518">
        <f>G26</f>
        <v>5126147.0030310545</v>
      </c>
      <c r="L26" s="519">
        <f t="shared" ref="L26" si="12">IF(K26&lt;&gt;0,+G26-K26,0)</f>
        <v>0</v>
      </c>
      <c r="M26" s="518">
        <f>H26</f>
        <v>5126147.0030310545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37085574.11281275</v>
      </c>
      <c r="E27" s="522">
        <f>IF(+I14&lt;F26,I14,D27)</f>
        <v>1134762.5952380951</v>
      </c>
      <c r="F27" s="523">
        <f t="shared" ref="F27:F48" si="13">+D27-E27</f>
        <v>35950811.517574653</v>
      </c>
      <c r="G27" s="524">
        <f t="shared" ref="G27:G53" si="14">+I$12*((D27+F27)/2)+E27</f>
        <v>5035561.957152389</v>
      </c>
      <c r="H27" s="491">
        <f t="shared" ref="H27:H53" si="15">+I$13*((D27+F27)/2)+E27</f>
        <v>5035561.957152389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35950811.517574653</v>
      </c>
      <c r="E28" s="522">
        <f>IF(+I14&lt;F27,I14,D28)</f>
        <v>1134762.5952380951</v>
      </c>
      <c r="F28" s="523">
        <f t="shared" si="13"/>
        <v>34816048.922336556</v>
      </c>
      <c r="G28" s="524">
        <f t="shared" si="14"/>
        <v>4914348.9160298482</v>
      </c>
      <c r="H28" s="491">
        <f t="shared" si="15"/>
        <v>4914348.9160298482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34816048.922336556</v>
      </c>
      <c r="E29" s="522">
        <f>IF(+I14&lt;F28,I14,D29)</f>
        <v>1134762.5952380951</v>
      </c>
      <c r="F29" s="523">
        <f t="shared" si="13"/>
        <v>33681286.327098459</v>
      </c>
      <c r="G29" s="524">
        <f t="shared" si="14"/>
        <v>4793135.8749073055</v>
      </c>
      <c r="H29" s="491">
        <f t="shared" si="15"/>
        <v>4793135.8749073055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33681286.327098459</v>
      </c>
      <c r="E30" s="522">
        <f>IF(+I14&lt;F29,I14,D30)</f>
        <v>1134762.5952380951</v>
      </c>
      <c r="F30" s="523">
        <f t="shared" si="13"/>
        <v>32546523.731860362</v>
      </c>
      <c r="G30" s="524">
        <f t="shared" si="14"/>
        <v>4671922.8337847646</v>
      </c>
      <c r="H30" s="491">
        <f t="shared" si="15"/>
        <v>4671922.8337847646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32546523.731860362</v>
      </c>
      <c r="E31" s="522">
        <f>IF(+I14&lt;F30,I14,D31)</f>
        <v>1134762.5952380951</v>
      </c>
      <c r="F31" s="523">
        <f t="shared" si="13"/>
        <v>31411761.136622265</v>
      </c>
      <c r="G31" s="524">
        <f t="shared" si="14"/>
        <v>4550709.7926622229</v>
      </c>
      <c r="H31" s="491">
        <f t="shared" si="15"/>
        <v>4550709.7926622229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31411761.136622265</v>
      </c>
      <c r="E32" s="522">
        <f>IF(+I14&lt;F31,I14,D32)</f>
        <v>1134762.5952380951</v>
      </c>
      <c r="F32" s="523">
        <f t="shared" si="13"/>
        <v>30276998.541384168</v>
      </c>
      <c r="G32" s="524">
        <f t="shared" si="14"/>
        <v>4429496.7515396811</v>
      </c>
      <c r="H32" s="491">
        <f t="shared" si="15"/>
        <v>4429496.7515396811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30276998.541384168</v>
      </c>
      <c r="E33" s="522">
        <f>IF(+I14&lt;F32,I14,D33)</f>
        <v>1134762.5952380951</v>
      </c>
      <c r="F33" s="523">
        <f t="shared" si="13"/>
        <v>29142235.946146071</v>
      </c>
      <c r="G33" s="524">
        <f t="shared" si="14"/>
        <v>4308283.7104171393</v>
      </c>
      <c r="H33" s="491">
        <f t="shared" si="15"/>
        <v>4308283.7104171393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29142235.946146071</v>
      </c>
      <c r="E34" s="522">
        <f>IF(+I14&lt;F33,I14,D34)</f>
        <v>1134762.5952380951</v>
      </c>
      <c r="F34" s="523">
        <f t="shared" si="13"/>
        <v>28007473.350907974</v>
      </c>
      <c r="G34" s="524">
        <f t="shared" si="14"/>
        <v>4187070.669294598</v>
      </c>
      <c r="H34" s="491">
        <f t="shared" si="15"/>
        <v>4187070.669294598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28007473.350907974</v>
      </c>
      <c r="E35" s="522">
        <f>IF(+I14&lt;F34,I14,D35)</f>
        <v>1134762.5952380951</v>
      </c>
      <c r="F35" s="523">
        <f t="shared" si="13"/>
        <v>26872710.755669877</v>
      </c>
      <c r="G35" s="524">
        <f t="shared" si="14"/>
        <v>4065857.6281720563</v>
      </c>
      <c r="H35" s="491">
        <f t="shared" si="15"/>
        <v>4065857.6281720563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26872710.755669877</v>
      </c>
      <c r="E36" s="522">
        <f>IF(+I14&lt;F35,I14,D36)</f>
        <v>1134762.5952380951</v>
      </c>
      <c r="F36" s="523">
        <f t="shared" si="13"/>
        <v>25737948.16043178</v>
      </c>
      <c r="G36" s="524">
        <f t="shared" si="14"/>
        <v>3944644.5870495145</v>
      </c>
      <c r="H36" s="491">
        <f t="shared" si="15"/>
        <v>3944644.5870495145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25737948.16043178</v>
      </c>
      <c r="E37" s="522">
        <f>IF(+I14&lt;F36,I14,D37)</f>
        <v>1134762.5952380951</v>
      </c>
      <c r="F37" s="523">
        <f t="shared" si="13"/>
        <v>24603185.565193683</v>
      </c>
      <c r="G37" s="524">
        <f t="shared" si="14"/>
        <v>3823431.5459269732</v>
      </c>
      <c r="H37" s="491">
        <f t="shared" si="15"/>
        <v>3823431.5459269732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24603185.565193683</v>
      </c>
      <c r="E38" s="522">
        <f>IF(+I14&lt;F37,I14,D38)</f>
        <v>1134762.5952380951</v>
      </c>
      <c r="F38" s="523">
        <f t="shared" si="13"/>
        <v>23468422.969955586</v>
      </c>
      <c r="G38" s="524">
        <f t="shared" si="14"/>
        <v>3702218.5048044315</v>
      </c>
      <c r="H38" s="491">
        <f t="shared" si="15"/>
        <v>3702218.5048044315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23468422.969955586</v>
      </c>
      <c r="E39" s="522">
        <f>IF(+I14&lt;F38,I14,D39)</f>
        <v>1134762.5952380951</v>
      </c>
      <c r="F39" s="523">
        <f t="shared" si="13"/>
        <v>22333660.374717489</v>
      </c>
      <c r="G39" s="524">
        <f t="shared" si="14"/>
        <v>3581005.4636818902</v>
      </c>
      <c r="H39" s="491">
        <f t="shared" si="15"/>
        <v>3581005.4636818902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22333660.374717489</v>
      </c>
      <c r="E40" s="522">
        <f>IF(+I14&lt;F39,I14,D40)</f>
        <v>1134762.5952380951</v>
      </c>
      <c r="F40" s="523">
        <f t="shared" si="13"/>
        <v>21198897.779479392</v>
      </c>
      <c r="G40" s="524">
        <f t="shared" si="14"/>
        <v>3459792.4225593484</v>
      </c>
      <c r="H40" s="491">
        <f t="shared" si="15"/>
        <v>3459792.4225593484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21198897.779479392</v>
      </c>
      <c r="E41" s="522">
        <f>IF(+I14&lt;F40,I14,D41)</f>
        <v>1134762.5952380951</v>
      </c>
      <c r="F41" s="523">
        <f t="shared" si="13"/>
        <v>20064135.184241295</v>
      </c>
      <c r="G41" s="524">
        <f t="shared" si="14"/>
        <v>3338579.3814368066</v>
      </c>
      <c r="H41" s="491">
        <f t="shared" si="15"/>
        <v>3338579.3814368066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20064135.184241295</v>
      </c>
      <c r="E42" s="522">
        <f>IF(+I14&lt;F41,I14,D42)</f>
        <v>1134762.5952380951</v>
      </c>
      <c r="F42" s="523">
        <f t="shared" si="13"/>
        <v>18929372.589003198</v>
      </c>
      <c r="G42" s="524">
        <f t="shared" si="14"/>
        <v>3217366.3403142653</v>
      </c>
      <c r="H42" s="491">
        <f t="shared" si="15"/>
        <v>3217366.3403142653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18929372.589003198</v>
      </c>
      <c r="E43" s="522">
        <f>IF(+I14&lt;F42,I14,D43)</f>
        <v>1134762.5952380951</v>
      </c>
      <c r="F43" s="523">
        <f t="shared" si="13"/>
        <v>17794609.993765101</v>
      </c>
      <c r="G43" s="524">
        <f t="shared" si="14"/>
        <v>3096153.2991917236</v>
      </c>
      <c r="H43" s="491">
        <f t="shared" si="15"/>
        <v>3096153.2991917236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17794609.993765101</v>
      </c>
      <c r="E44" s="522">
        <f>IF(+I14&lt;F43,I14,D44)</f>
        <v>1134762.5952380951</v>
      </c>
      <c r="F44" s="523">
        <f t="shared" si="13"/>
        <v>16659847.398527006</v>
      </c>
      <c r="G44" s="524">
        <f t="shared" si="14"/>
        <v>2974940.2580691818</v>
      </c>
      <c r="H44" s="491">
        <f t="shared" si="15"/>
        <v>2974940.2580691818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16659847.398527006</v>
      </c>
      <c r="E45" s="522">
        <f>IF(+I14&lt;F44,I14,D45)</f>
        <v>1134762.5952380951</v>
      </c>
      <c r="F45" s="523">
        <f t="shared" si="13"/>
        <v>15525084.803288911</v>
      </c>
      <c r="G45" s="524">
        <f t="shared" si="14"/>
        <v>2853727.216946641</v>
      </c>
      <c r="H45" s="491">
        <f t="shared" si="15"/>
        <v>2853727.216946641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15525084.803288911</v>
      </c>
      <c r="E46" s="522">
        <f>IF(+I14&lt;F45,I14,D46)</f>
        <v>1134762.5952380951</v>
      </c>
      <c r="F46" s="523">
        <f t="shared" si="13"/>
        <v>14390322.208050815</v>
      </c>
      <c r="G46" s="524">
        <f t="shared" si="14"/>
        <v>2732514.1758240992</v>
      </c>
      <c r="H46" s="491">
        <f t="shared" si="15"/>
        <v>2732514.1758240992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14390322.208050815</v>
      </c>
      <c r="E47" s="522">
        <f>IF(+I14&lt;F46,I14,D47)</f>
        <v>1134762.5952380951</v>
      </c>
      <c r="F47" s="523">
        <f t="shared" si="13"/>
        <v>13255559.61281272</v>
      </c>
      <c r="G47" s="524">
        <f t="shared" si="14"/>
        <v>2611301.1347015584</v>
      </c>
      <c r="H47" s="491">
        <f t="shared" si="15"/>
        <v>2611301.1347015584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13255559.61281272</v>
      </c>
      <c r="E48" s="522">
        <f>IF(+I14&lt;F47,I14,D48)</f>
        <v>1134762.5952380951</v>
      </c>
      <c r="F48" s="523">
        <f t="shared" si="13"/>
        <v>12120797.017574625</v>
      </c>
      <c r="G48" s="524">
        <f t="shared" si="14"/>
        <v>2490088.0935790166</v>
      </c>
      <c r="H48" s="491">
        <f t="shared" si="15"/>
        <v>2490088.0935790166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12120797.017574625</v>
      </c>
      <c r="E49" s="522">
        <f>IF(+I14&lt;F48,I14,D49)</f>
        <v>1134762.5952380951</v>
      </c>
      <c r="F49" s="523">
        <f t="shared" ref="F49:F72" si="16">+D49-E49</f>
        <v>10986034.42233653</v>
      </c>
      <c r="G49" s="524">
        <f t="shared" si="14"/>
        <v>2368875.0524564753</v>
      </c>
      <c r="H49" s="491">
        <f t="shared" si="15"/>
        <v>2368875.0524564753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10986034.42233653</v>
      </c>
      <c r="E50" s="522">
        <f>IF(+I14&lt;F49,I14,D50)</f>
        <v>1134762.5952380951</v>
      </c>
      <c r="F50" s="523">
        <f t="shared" si="16"/>
        <v>9851271.8270984348</v>
      </c>
      <c r="G50" s="524">
        <f t="shared" si="14"/>
        <v>2247662.0113339336</v>
      </c>
      <c r="H50" s="491">
        <f t="shared" si="15"/>
        <v>2247662.0113339336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9851271.8270984348</v>
      </c>
      <c r="E51" s="522">
        <f>IF(+I14&lt;F50,I14,D51)</f>
        <v>1134762.5952380951</v>
      </c>
      <c r="F51" s="523">
        <f t="shared" si="16"/>
        <v>8716509.2318603396</v>
      </c>
      <c r="G51" s="524">
        <f t="shared" si="14"/>
        <v>2126448.9702113923</v>
      </c>
      <c r="H51" s="491">
        <f t="shared" si="15"/>
        <v>2126448.9702113923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8716509.2318603396</v>
      </c>
      <c r="E52" s="522">
        <f>IF(+I14&lt;F51,I14,D52)</f>
        <v>1134762.5952380951</v>
      </c>
      <c r="F52" s="523">
        <f t="shared" si="16"/>
        <v>7581746.6366222445</v>
      </c>
      <c r="G52" s="524">
        <f t="shared" si="14"/>
        <v>2005235.929088851</v>
      </c>
      <c r="H52" s="491">
        <f t="shared" si="15"/>
        <v>2005235.929088851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7581746.6366222445</v>
      </c>
      <c r="E53" s="522">
        <f>IF(+I14&lt;F52,I14,D53)</f>
        <v>1134762.5952380951</v>
      </c>
      <c r="F53" s="523">
        <f t="shared" si="16"/>
        <v>6446984.0413841493</v>
      </c>
      <c r="G53" s="524">
        <f t="shared" si="14"/>
        <v>1884022.8879663097</v>
      </c>
      <c r="H53" s="491">
        <f t="shared" si="15"/>
        <v>1884022.8879663097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6446984.0413841493</v>
      </c>
      <c r="E54" s="522">
        <f>IF(+I14&lt;F53,I14,D54)</f>
        <v>1134762.5952380951</v>
      </c>
      <c r="F54" s="523">
        <f t="shared" si="16"/>
        <v>5312221.4461460542</v>
      </c>
      <c r="G54" s="524">
        <f t="shared" ref="G54:G72" si="22">+I$12*((D54+F54)/2)+E54</f>
        <v>1762809.8468437684</v>
      </c>
      <c r="H54" s="491">
        <f t="shared" ref="H54:H72" si="23">+I$13*((D54+F54)/2)+E54</f>
        <v>1762809.8468437684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5312221.4461460542</v>
      </c>
      <c r="E55" s="522">
        <f>IF(+I14&lt;F54,I14,D55)</f>
        <v>1134762.5952380951</v>
      </c>
      <c r="F55" s="523">
        <f t="shared" si="16"/>
        <v>4177458.850907959</v>
      </c>
      <c r="G55" s="524">
        <f t="shared" si="22"/>
        <v>1641596.8057212268</v>
      </c>
      <c r="H55" s="491">
        <f t="shared" si="23"/>
        <v>1641596.8057212268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4177458.850907959</v>
      </c>
      <c r="E56" s="522">
        <f>IF(+I14&lt;F55,I14,D56)</f>
        <v>1134762.5952380951</v>
      </c>
      <c r="F56" s="523">
        <f t="shared" si="16"/>
        <v>3042696.2556698639</v>
      </c>
      <c r="G56" s="524">
        <f t="shared" si="22"/>
        <v>1520383.7645986853</v>
      </c>
      <c r="H56" s="491">
        <f t="shared" si="23"/>
        <v>1520383.7645986853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3042696.2556698639</v>
      </c>
      <c r="E57" s="522">
        <f>IF(+I14&lt;F56,I14,D57)</f>
        <v>1134762.5952380951</v>
      </c>
      <c r="F57" s="523">
        <f t="shared" si="16"/>
        <v>1907933.6604317687</v>
      </c>
      <c r="G57" s="524">
        <f t="shared" si="22"/>
        <v>1399170.723476144</v>
      </c>
      <c r="H57" s="491">
        <f t="shared" si="23"/>
        <v>1399170.723476144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1907933.6604317687</v>
      </c>
      <c r="E58" s="522">
        <f>IF(+I14&lt;F57,I14,D58)</f>
        <v>1134762.5952380951</v>
      </c>
      <c r="F58" s="523">
        <f t="shared" si="16"/>
        <v>773171.0651936736</v>
      </c>
      <c r="G58" s="524">
        <f t="shared" si="22"/>
        <v>1277957.6823536027</v>
      </c>
      <c r="H58" s="491">
        <f t="shared" si="23"/>
        <v>1277957.6823536027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773171.0651936736</v>
      </c>
      <c r="E59" s="522">
        <f>IF(+I14&lt;F58,I14,D59)</f>
        <v>773171.0651936736</v>
      </c>
      <c r="F59" s="523">
        <f t="shared" si="16"/>
        <v>0</v>
      </c>
      <c r="G59" s="524">
        <f t="shared" si="22"/>
        <v>814465.34847079194</v>
      </c>
      <c r="H59" s="491">
        <f t="shared" si="23"/>
        <v>814465.34847079194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47660029.000000015</v>
      </c>
      <c r="F73" s="375"/>
      <c r="G73" s="375">
        <f>SUM(G17:G72)</f>
        <v>165899782.12257549</v>
      </c>
      <c r="H73" s="375">
        <f>SUM(H17:H72)</f>
        <v>165899782.12257549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5126147.0030310545</v>
      </c>
      <c r="N87" s="546">
        <f>IF(J92&lt;D11,0,VLOOKUP(J92,C17:O72,11))</f>
        <v>5126147.0030310545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5440217.3214159943</v>
      </c>
      <c r="N88" s="550">
        <f>IF(J92&lt;D11,0,VLOOKUP(J92,C99:P154,7))</f>
        <v>5440217.3214159943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314070.3183849398</v>
      </c>
      <c r="N89" s="555">
        <f>+N88-N87</f>
        <v>314070.3183849398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/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47660029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1162439.7317073171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24">+I99-H99</f>
        <v>0</v>
      </c>
      <c r="K99" s="514"/>
      <c r="L99" s="512">
        <f t="shared" ref="L99:L104" si="25">H99</f>
        <v>3817654.064849725</v>
      </c>
      <c r="M99" s="597">
        <f t="shared" ref="M99:M130" si="26">IF(L99&lt;&gt;0,+H99-L99,0)</f>
        <v>0</v>
      </c>
      <c r="N99" s="512">
        <f t="shared" ref="N99:N104" si="27">I99</f>
        <v>3817654.064849725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25"/>
        <v>7416785.108146511</v>
      </c>
      <c r="M100" s="519">
        <f t="shared" ref="M100:M105" si="31">IF(L100&lt;&gt;0,+H100-L100,0)</f>
        <v>0</v>
      </c>
      <c r="N100" s="518">
        <f t="shared" si="27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25"/>
        <v>7331378.3623912428</v>
      </c>
      <c r="M101" s="519">
        <f t="shared" si="31"/>
        <v>0</v>
      </c>
      <c r="N101" s="518">
        <f t="shared" si="27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24"/>
        <v>0</v>
      </c>
      <c r="K102" s="514"/>
      <c r="L102" s="518">
        <f t="shared" si="25"/>
        <v>6992449.3668075977</v>
      </c>
      <c r="M102" s="519">
        <f t="shared" si="31"/>
        <v>0</v>
      </c>
      <c r="N102" s="518">
        <f t="shared" si="27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24"/>
        <v>0</v>
      </c>
      <c r="K103" s="514"/>
      <c r="L103" s="518">
        <f t="shared" si="25"/>
        <v>6609498.3455806924</v>
      </c>
      <c r="M103" s="519">
        <f t="shared" si="31"/>
        <v>0</v>
      </c>
      <c r="N103" s="518">
        <f t="shared" si="27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24"/>
        <v>0</v>
      </c>
      <c r="K104" s="514"/>
      <c r="L104" s="518">
        <f t="shared" si="25"/>
        <v>6262248.4706521584</v>
      </c>
      <c r="M104" s="519">
        <f t="shared" si="31"/>
        <v>0</v>
      </c>
      <c r="N104" s="518">
        <f t="shared" si="27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24"/>
        <v>0</v>
      </c>
      <c r="K105" s="514"/>
      <c r="L105" s="518">
        <f t="shared" ref="L105" si="32">H105</f>
        <v>5472648.7320447806</v>
      </c>
      <c r="M105" s="519">
        <f t="shared" si="31"/>
        <v>0</v>
      </c>
      <c r="N105" s="518">
        <f t="shared" ref="N105" si="33">I105</f>
        <v>5472648.7320447806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40509302.097637497</v>
      </c>
      <c r="E106" s="516">
        <v>1108372.7674418604</v>
      </c>
      <c r="F106" s="515">
        <v>39400929.330195636</v>
      </c>
      <c r="G106" s="515">
        <v>39955115.71391657</v>
      </c>
      <c r="H106" s="575">
        <v>5385190.1906108065</v>
      </c>
      <c r="I106" s="576">
        <v>5385190.1906108065</v>
      </c>
      <c r="J106" s="514">
        <f t="shared" si="24"/>
        <v>0</v>
      </c>
      <c r="K106" s="514"/>
      <c r="L106" s="518">
        <f t="shared" ref="L106" si="34">H106</f>
        <v>5385190.1906108065</v>
      </c>
      <c r="M106" s="519">
        <f t="shared" ref="M106" si="35">IF(L106&lt;&gt;0,+H106-L106,0)</f>
        <v>0</v>
      </c>
      <c r="N106" s="518">
        <f t="shared" ref="N106" si="36">I106</f>
        <v>5385190.1906108065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39400929.330195636</v>
      </c>
      <c r="E107" s="516">
        <v>1134762.5952380951</v>
      </c>
      <c r="F107" s="515">
        <v>38266166.734957539</v>
      </c>
      <c r="G107" s="515">
        <v>38833548.032576591</v>
      </c>
      <c r="H107" s="575">
        <v>5312236.1867038347</v>
      </c>
      <c r="I107" s="576">
        <v>5312236.1867038347</v>
      </c>
      <c r="J107" s="514">
        <f t="shared" si="24"/>
        <v>0</v>
      </c>
      <c r="K107" s="514"/>
      <c r="L107" s="518">
        <f t="shared" ref="L107" si="37">H107</f>
        <v>5312236.1867038347</v>
      </c>
      <c r="M107" s="519">
        <f t="shared" ref="M107" si="38">IF(L107&lt;&gt;0,+H107-L107,0)</f>
        <v>0</v>
      </c>
      <c r="N107" s="518">
        <f t="shared" ref="N107" si="39">I107</f>
        <v>5312236.1867038347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38266166.734957539</v>
      </c>
      <c r="E108" s="522">
        <f>IF(+J96&lt;F107,J96,D108)</f>
        <v>1162439.7317073171</v>
      </c>
      <c r="F108" s="523">
        <f t="shared" ref="F108:F131" si="40">+D108-E108</f>
        <v>37103727.003250219</v>
      </c>
      <c r="G108" s="523">
        <f t="shared" ref="G108:G130" si="41">+(F108+D108)/2</f>
        <v>37684946.869103879</v>
      </c>
      <c r="H108" s="526">
        <f t="shared" ref="H108:H130" si="42">+J$94*G108+E108</f>
        <v>5440217.3214159943</v>
      </c>
      <c r="I108" s="577">
        <f t="shared" ref="I108:I130" si="43">+J$95*G108+E108</f>
        <v>5440217.3214159943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37103727.003250219</v>
      </c>
      <c r="E109" s="522">
        <f>IF(+J96&lt;F108,J96,D109)</f>
        <v>1162439.7317073171</v>
      </c>
      <c r="F109" s="523">
        <f t="shared" si="40"/>
        <v>35941287.271542899</v>
      </c>
      <c r="G109" s="523">
        <f t="shared" si="41"/>
        <v>36522507.137396559</v>
      </c>
      <c r="H109" s="526">
        <f t="shared" si="42"/>
        <v>5308263.8745673969</v>
      </c>
      <c r="I109" s="577">
        <f t="shared" si="43"/>
        <v>5308263.8745673969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35941287.271542899</v>
      </c>
      <c r="E110" s="522">
        <f>IF(+J96&lt;F109,J96,D110)</f>
        <v>1162439.7317073171</v>
      </c>
      <c r="F110" s="523">
        <f t="shared" si="40"/>
        <v>34778847.53983558</v>
      </c>
      <c r="G110" s="523">
        <f t="shared" si="41"/>
        <v>35360067.40568924</v>
      </c>
      <c r="H110" s="526">
        <f t="shared" si="42"/>
        <v>5176310.4277187986</v>
      </c>
      <c r="I110" s="577">
        <f t="shared" si="43"/>
        <v>5176310.4277187986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34778847.53983558</v>
      </c>
      <c r="E111" s="522">
        <f>IF(+J96&lt;F110,J96,D111)</f>
        <v>1162439.7317073171</v>
      </c>
      <c r="F111" s="523">
        <f t="shared" si="40"/>
        <v>33616407.80812826</v>
      </c>
      <c r="G111" s="523">
        <f t="shared" si="41"/>
        <v>34197627.67398192</v>
      </c>
      <c r="H111" s="526">
        <f t="shared" si="42"/>
        <v>5044356.9808702013</v>
      </c>
      <c r="I111" s="577">
        <f t="shared" si="43"/>
        <v>5044356.9808702013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33616407.80812826</v>
      </c>
      <c r="E112" s="522">
        <f>IF(+J96&lt;F111,J96,D112)</f>
        <v>1162439.7317073171</v>
      </c>
      <c r="F112" s="523">
        <f t="shared" si="40"/>
        <v>32453968.076420944</v>
      </c>
      <c r="G112" s="523">
        <f t="shared" si="41"/>
        <v>33035187.9422746</v>
      </c>
      <c r="H112" s="526">
        <f t="shared" si="42"/>
        <v>4912403.5340216029</v>
      </c>
      <c r="I112" s="577">
        <f t="shared" si="43"/>
        <v>4912403.5340216029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32453968.076420944</v>
      </c>
      <c r="E113" s="522">
        <f>IF(+J96&lt;F112,J96,D113)</f>
        <v>1162439.7317073171</v>
      </c>
      <c r="F113" s="523">
        <f t="shared" si="40"/>
        <v>31291528.344713628</v>
      </c>
      <c r="G113" s="523">
        <f t="shared" si="41"/>
        <v>31872748.210567288</v>
      </c>
      <c r="H113" s="526">
        <f t="shared" si="42"/>
        <v>4780450.0871730056</v>
      </c>
      <c r="I113" s="577">
        <f t="shared" si="43"/>
        <v>4780450.0871730056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31291528.344713628</v>
      </c>
      <c r="E114" s="522">
        <f>IF(+J96&lt;F113,J96,D114)</f>
        <v>1162439.7317073171</v>
      </c>
      <c r="F114" s="523">
        <f t="shared" si="40"/>
        <v>30129088.613006312</v>
      </c>
      <c r="G114" s="523">
        <f t="shared" si="41"/>
        <v>30710308.478859968</v>
      </c>
      <c r="H114" s="526">
        <f t="shared" si="42"/>
        <v>4648496.6403244073</v>
      </c>
      <c r="I114" s="577">
        <f t="shared" si="43"/>
        <v>4648496.6403244073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30129088.613006312</v>
      </c>
      <c r="E115" s="522">
        <f>IF(+J96&lt;F114,J96,D115)</f>
        <v>1162439.7317073171</v>
      </c>
      <c r="F115" s="523">
        <f t="shared" si="40"/>
        <v>28966648.881298997</v>
      </c>
      <c r="G115" s="523">
        <f t="shared" si="41"/>
        <v>29547868.747152656</v>
      </c>
      <c r="H115" s="526">
        <f t="shared" si="42"/>
        <v>4516543.1934758108</v>
      </c>
      <c r="I115" s="577">
        <f t="shared" si="43"/>
        <v>4516543.1934758108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28966648.881298997</v>
      </c>
      <c r="E116" s="522">
        <f>IF(+J96&lt;F115,J96,D116)</f>
        <v>1162439.7317073171</v>
      </c>
      <c r="F116" s="523">
        <f t="shared" si="40"/>
        <v>27804209.149591681</v>
      </c>
      <c r="G116" s="523">
        <f t="shared" si="41"/>
        <v>28385429.015445337</v>
      </c>
      <c r="H116" s="526">
        <f t="shared" si="42"/>
        <v>4384589.7466272125</v>
      </c>
      <c r="I116" s="577">
        <f t="shared" si="43"/>
        <v>4384589.7466272125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27804209.149591681</v>
      </c>
      <c r="E117" s="522">
        <f>IF(+J96&lt;F116,J96,D117)</f>
        <v>1162439.7317073171</v>
      </c>
      <c r="F117" s="523">
        <f t="shared" si="40"/>
        <v>26641769.417884365</v>
      </c>
      <c r="G117" s="523">
        <f t="shared" si="41"/>
        <v>27222989.283738025</v>
      </c>
      <c r="H117" s="526">
        <f t="shared" si="42"/>
        <v>4252636.2997786151</v>
      </c>
      <c r="I117" s="577">
        <f t="shared" si="43"/>
        <v>4252636.2997786151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26641769.417884365</v>
      </c>
      <c r="E118" s="522">
        <f>IF(+J96&lt;F117,J96,D118)</f>
        <v>1162439.7317073171</v>
      </c>
      <c r="F118" s="523">
        <f t="shared" si="40"/>
        <v>25479329.686177049</v>
      </c>
      <c r="G118" s="523">
        <f t="shared" si="41"/>
        <v>26060549.552030705</v>
      </c>
      <c r="H118" s="526">
        <f t="shared" si="42"/>
        <v>4120682.8529300168</v>
      </c>
      <c r="I118" s="577">
        <f t="shared" si="43"/>
        <v>4120682.8529300168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25479329.686177049</v>
      </c>
      <c r="E119" s="522">
        <f>IF(+J96&lt;F118,J96,D119)</f>
        <v>1162439.7317073171</v>
      </c>
      <c r="F119" s="523">
        <f t="shared" si="40"/>
        <v>24316889.954469733</v>
      </c>
      <c r="G119" s="523">
        <f t="shared" si="41"/>
        <v>24898109.820323393</v>
      </c>
      <c r="H119" s="526">
        <f t="shared" si="42"/>
        <v>3988729.4060814194</v>
      </c>
      <c r="I119" s="577">
        <f t="shared" si="43"/>
        <v>3988729.4060814194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24316889.954469733</v>
      </c>
      <c r="E120" s="522">
        <f>IF(+J96&lt;F119,J96,D120)</f>
        <v>1162439.7317073171</v>
      </c>
      <c r="F120" s="523">
        <f t="shared" si="40"/>
        <v>23154450.222762417</v>
      </c>
      <c r="G120" s="523">
        <f t="shared" si="41"/>
        <v>23735670.088616073</v>
      </c>
      <c r="H120" s="526">
        <f t="shared" si="42"/>
        <v>3856775.9592328221</v>
      </c>
      <c r="I120" s="577">
        <f t="shared" si="43"/>
        <v>3856775.9592328221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23154450.222762417</v>
      </c>
      <c r="E121" s="522">
        <f>IF(+J96&lt;F120,J96,D121)</f>
        <v>1162439.7317073171</v>
      </c>
      <c r="F121" s="523">
        <f t="shared" si="40"/>
        <v>21992010.491055101</v>
      </c>
      <c r="G121" s="523">
        <f t="shared" si="41"/>
        <v>22573230.356908761</v>
      </c>
      <c r="H121" s="526">
        <f t="shared" si="42"/>
        <v>3724822.5123842247</v>
      </c>
      <c r="I121" s="577">
        <f t="shared" si="43"/>
        <v>3724822.5123842247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21992010.491055101</v>
      </c>
      <c r="E122" s="522">
        <f>IF(+J96&lt;F121,J96,D122)</f>
        <v>1162439.7317073171</v>
      </c>
      <c r="F122" s="523">
        <f t="shared" si="40"/>
        <v>20829570.759347785</v>
      </c>
      <c r="G122" s="523">
        <f t="shared" si="41"/>
        <v>21410790.625201441</v>
      </c>
      <c r="H122" s="526">
        <f t="shared" si="42"/>
        <v>3592869.0655356264</v>
      </c>
      <c r="I122" s="577">
        <f t="shared" si="43"/>
        <v>3592869.0655356264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20829570.759347785</v>
      </c>
      <c r="E123" s="522">
        <f>IF(+J96&lt;F122,J96,D123)</f>
        <v>1162439.7317073171</v>
      </c>
      <c r="F123" s="523">
        <f t="shared" si="40"/>
        <v>19667131.027640469</v>
      </c>
      <c r="G123" s="523">
        <f t="shared" si="41"/>
        <v>20248350.893494129</v>
      </c>
      <c r="H123" s="526">
        <f t="shared" si="42"/>
        <v>3460915.618687029</v>
      </c>
      <c r="I123" s="577">
        <f t="shared" si="43"/>
        <v>3460915.618687029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19667131.027640469</v>
      </c>
      <c r="E124" s="522">
        <f>IF(+J96&lt;F123,J96,D124)</f>
        <v>1162439.7317073171</v>
      </c>
      <c r="F124" s="523">
        <f t="shared" si="40"/>
        <v>18504691.295933153</v>
      </c>
      <c r="G124" s="523">
        <f t="shared" si="41"/>
        <v>19085911.16178681</v>
      </c>
      <c r="H124" s="526">
        <f t="shared" si="42"/>
        <v>3328962.1718384316</v>
      </c>
      <c r="I124" s="577">
        <f t="shared" si="43"/>
        <v>3328962.1718384316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18504691.295933153</v>
      </c>
      <c r="E125" s="522">
        <f>IF(+J96&lt;F124,J96,D125)</f>
        <v>1162439.7317073171</v>
      </c>
      <c r="F125" s="523">
        <f t="shared" si="40"/>
        <v>17342251.564225838</v>
      </c>
      <c r="G125" s="523">
        <f t="shared" si="41"/>
        <v>17923471.430079497</v>
      </c>
      <c r="H125" s="526">
        <f t="shared" si="42"/>
        <v>3197008.7249898342</v>
      </c>
      <c r="I125" s="577">
        <f t="shared" si="43"/>
        <v>3197008.7249898342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17342251.564225838</v>
      </c>
      <c r="E126" s="522">
        <f>IF(+J96&lt;F125,J96,D126)</f>
        <v>1162439.7317073171</v>
      </c>
      <c r="F126" s="523">
        <f t="shared" si="40"/>
        <v>16179811.83251852</v>
      </c>
      <c r="G126" s="523">
        <f t="shared" si="41"/>
        <v>16761031.698372178</v>
      </c>
      <c r="H126" s="526">
        <f t="shared" si="42"/>
        <v>3065055.2781412359</v>
      </c>
      <c r="I126" s="577">
        <f t="shared" si="43"/>
        <v>3065055.2781412359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16179811.83251852</v>
      </c>
      <c r="E127" s="522">
        <f>IF(+J96&lt;F126,J96,D127)</f>
        <v>1162439.7317073171</v>
      </c>
      <c r="F127" s="523">
        <f t="shared" si="40"/>
        <v>15017372.100811202</v>
      </c>
      <c r="G127" s="523">
        <f t="shared" si="41"/>
        <v>15598591.966664862</v>
      </c>
      <c r="H127" s="526">
        <f t="shared" si="42"/>
        <v>2933101.8312926386</v>
      </c>
      <c r="I127" s="577">
        <f t="shared" si="43"/>
        <v>2933101.8312926386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15017372.100811202</v>
      </c>
      <c r="E128" s="522">
        <f>IF(+J96&lt;F127,J96,D128)</f>
        <v>1162439.7317073171</v>
      </c>
      <c r="F128" s="523">
        <f t="shared" si="40"/>
        <v>13854932.369103884</v>
      </c>
      <c r="G128" s="523">
        <f t="shared" si="41"/>
        <v>14436152.234957542</v>
      </c>
      <c r="H128" s="526">
        <f t="shared" si="42"/>
        <v>2801148.3844440402</v>
      </c>
      <c r="I128" s="577">
        <f t="shared" si="43"/>
        <v>2801148.3844440402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13854932.369103884</v>
      </c>
      <c r="E129" s="522">
        <f>IF(+J96&lt;F128,J96,D129)</f>
        <v>1162439.7317073171</v>
      </c>
      <c r="F129" s="523">
        <f t="shared" si="40"/>
        <v>12692492.637396567</v>
      </c>
      <c r="G129" s="523">
        <f t="shared" si="41"/>
        <v>13273712.503250226</v>
      </c>
      <c r="H129" s="526">
        <f t="shared" si="42"/>
        <v>2669194.9375954429</v>
      </c>
      <c r="I129" s="577">
        <f t="shared" si="43"/>
        <v>2669194.9375954429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12692492.637396567</v>
      </c>
      <c r="E130" s="522">
        <f>IF(+J96&lt;F129,J96,D130)</f>
        <v>1162439.7317073171</v>
      </c>
      <c r="F130" s="523">
        <f t="shared" si="40"/>
        <v>11530052.905689249</v>
      </c>
      <c r="G130" s="523">
        <f t="shared" si="41"/>
        <v>12111272.771542907</v>
      </c>
      <c r="H130" s="526">
        <f t="shared" si="42"/>
        <v>2537241.4907468446</v>
      </c>
      <c r="I130" s="577">
        <f t="shared" si="43"/>
        <v>2537241.4907468446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11530052.905689249</v>
      </c>
      <c r="E131" s="522">
        <f>IF(+J96&lt;F130,J96,D131)</f>
        <v>1162439.7317073171</v>
      </c>
      <c r="F131" s="523">
        <f t="shared" si="40"/>
        <v>10367613.173981931</v>
      </c>
      <c r="G131" s="523">
        <f t="shared" ref="G131:G154" si="44">+(F131+D131)/2</f>
        <v>10948833.039835591</v>
      </c>
      <c r="H131" s="526">
        <f t="shared" ref="H131:H154" si="45">+J$94*G131+E131</f>
        <v>2405288.0438982472</v>
      </c>
      <c r="I131" s="577">
        <f t="shared" ref="I131:I154" si="46">+J$95*G131+E131</f>
        <v>2405288.0438982472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>
      <c r="B132" s="195" t="str">
        <f t="shared" ref="B132:B154" si="51">IF(D132=F131,"","IU")</f>
        <v/>
      </c>
      <c r="C132" s="507">
        <f>IF(D93="","-",+C131+1)</f>
        <v>2045</v>
      </c>
      <c r="D132" s="374">
        <f>IF(F131+SUM(E$99:E131)=D$92,F131,D$92-SUM(E$99:E131))</f>
        <v>10367613.173981931</v>
      </c>
      <c r="E132" s="522">
        <f>IF(+J96&lt;F131,J96,D132)</f>
        <v>1162439.7317073171</v>
      </c>
      <c r="F132" s="523">
        <f t="shared" ref="F132:F154" si="52">+D132-E132</f>
        <v>9205173.4422746133</v>
      </c>
      <c r="G132" s="523">
        <f t="shared" si="44"/>
        <v>9786393.3081282713</v>
      </c>
      <c r="H132" s="526">
        <f t="shared" si="45"/>
        <v>2273334.5970496489</v>
      </c>
      <c r="I132" s="577">
        <f t="shared" si="46"/>
        <v>2273334.5970496489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>
      <c r="B133" s="195" t="str">
        <f t="shared" si="51"/>
        <v/>
      </c>
      <c r="C133" s="507">
        <f>IF(D93="","-",+C132+1)</f>
        <v>2046</v>
      </c>
      <c r="D133" s="374">
        <f>IF(F132+SUM(E$99:E132)=D$92,F132,D$92-SUM(E$99:E132))</f>
        <v>9205173.4422746133</v>
      </c>
      <c r="E133" s="522">
        <f>IF(+J96&lt;F132,J96,D133)</f>
        <v>1162439.7317073171</v>
      </c>
      <c r="F133" s="523">
        <f t="shared" si="52"/>
        <v>8042733.7105672965</v>
      </c>
      <c r="G133" s="523">
        <f t="shared" si="44"/>
        <v>8623953.5764209554</v>
      </c>
      <c r="H133" s="526">
        <f t="shared" si="45"/>
        <v>2141381.1502010515</v>
      </c>
      <c r="I133" s="577">
        <f t="shared" si="46"/>
        <v>2141381.1502010515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>
      <c r="B134" s="195" t="str">
        <f t="shared" si="51"/>
        <v/>
      </c>
      <c r="C134" s="507">
        <f>IF(D93="","-",+C133+1)</f>
        <v>2047</v>
      </c>
      <c r="D134" s="374">
        <f>IF(F133+SUM(E$99:E133)=D$92,F133,D$92-SUM(E$99:E133))</f>
        <v>8042733.7105672965</v>
      </c>
      <c r="E134" s="522">
        <f>IF(+J96&lt;F133,J96,D134)</f>
        <v>1162439.7317073171</v>
      </c>
      <c r="F134" s="523">
        <f t="shared" si="52"/>
        <v>6880293.9788599797</v>
      </c>
      <c r="G134" s="523">
        <f t="shared" si="44"/>
        <v>7461513.8447136376</v>
      </c>
      <c r="H134" s="526">
        <f t="shared" si="45"/>
        <v>2009427.7033524537</v>
      </c>
      <c r="I134" s="577">
        <f t="shared" si="46"/>
        <v>2009427.7033524537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>
      <c r="B135" s="195" t="str">
        <f t="shared" si="51"/>
        <v/>
      </c>
      <c r="C135" s="507">
        <f>IF(D93="","-",+C134+1)</f>
        <v>2048</v>
      </c>
      <c r="D135" s="374">
        <f>IF(F134+SUM(E$99:E134)=D$92,F134,D$92-SUM(E$99:E134))</f>
        <v>6880293.9788599797</v>
      </c>
      <c r="E135" s="522">
        <f>IF(+J96&lt;F134,J96,D135)</f>
        <v>1162439.7317073171</v>
      </c>
      <c r="F135" s="523">
        <f t="shared" si="52"/>
        <v>5717854.2471526628</v>
      </c>
      <c r="G135" s="523">
        <f t="shared" si="44"/>
        <v>6299074.1130063217</v>
      </c>
      <c r="H135" s="526">
        <f t="shared" si="45"/>
        <v>1877474.256503856</v>
      </c>
      <c r="I135" s="577">
        <f t="shared" si="46"/>
        <v>1877474.256503856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>
      <c r="B136" s="195" t="str">
        <f t="shared" si="51"/>
        <v/>
      </c>
      <c r="C136" s="507">
        <f>IF(D93="","-",+C135+1)</f>
        <v>2049</v>
      </c>
      <c r="D136" s="374">
        <f>IF(F135+SUM(E$99:E135)=D$92,F135,D$92-SUM(E$99:E135))</f>
        <v>5717854.2471526628</v>
      </c>
      <c r="E136" s="522">
        <f>IF(+J96&lt;F135,J96,D136)</f>
        <v>1162439.7317073171</v>
      </c>
      <c r="F136" s="523">
        <f t="shared" si="52"/>
        <v>4555414.515445346</v>
      </c>
      <c r="G136" s="523">
        <f t="shared" si="44"/>
        <v>5136634.381299004</v>
      </c>
      <c r="H136" s="526">
        <f t="shared" si="45"/>
        <v>1745520.8096552582</v>
      </c>
      <c r="I136" s="577">
        <f t="shared" si="46"/>
        <v>1745520.8096552582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>
      <c r="B137" s="195" t="str">
        <f t="shared" si="51"/>
        <v/>
      </c>
      <c r="C137" s="507">
        <f>IF(D93="","-",+C136+1)</f>
        <v>2050</v>
      </c>
      <c r="D137" s="374">
        <f>IF(F136+SUM(E$99:E136)=D$92,F136,D$92-SUM(E$99:E136))</f>
        <v>4555414.515445346</v>
      </c>
      <c r="E137" s="522">
        <f>IF(+J96&lt;F136,J96,D137)</f>
        <v>1162439.7317073171</v>
      </c>
      <c r="F137" s="523">
        <f t="shared" si="52"/>
        <v>3392974.7837380292</v>
      </c>
      <c r="G137" s="523">
        <f t="shared" si="44"/>
        <v>3974194.6495916876</v>
      </c>
      <c r="H137" s="526">
        <f t="shared" si="45"/>
        <v>1613567.3628066606</v>
      </c>
      <c r="I137" s="577">
        <f t="shared" si="46"/>
        <v>1613567.3628066606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>
      <c r="B138" s="195" t="str">
        <f t="shared" si="51"/>
        <v/>
      </c>
      <c r="C138" s="507">
        <f>IF(D93="","-",+C137+1)</f>
        <v>2051</v>
      </c>
      <c r="D138" s="374">
        <f>IF(F137+SUM(E$99:E137)=D$92,F137,D$92-SUM(E$99:E137))</f>
        <v>3392974.7837380292</v>
      </c>
      <c r="E138" s="522">
        <f>IF(+J96&lt;F137,J96,D138)</f>
        <v>1162439.7317073171</v>
      </c>
      <c r="F138" s="523">
        <f t="shared" si="52"/>
        <v>2230535.0520307124</v>
      </c>
      <c r="G138" s="523">
        <f t="shared" si="44"/>
        <v>2811754.9178843708</v>
      </c>
      <c r="H138" s="526">
        <f t="shared" si="45"/>
        <v>1481613.9159580627</v>
      </c>
      <c r="I138" s="577">
        <f t="shared" si="46"/>
        <v>1481613.9159580627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>
      <c r="B139" s="195" t="str">
        <f t="shared" si="51"/>
        <v/>
      </c>
      <c r="C139" s="507">
        <f>IF(D93="","-",+C138+1)</f>
        <v>2052</v>
      </c>
      <c r="D139" s="374">
        <f>IF(F138+SUM(E$99:E138)=D$92,F138,D$92-SUM(E$99:E138))</f>
        <v>2230535.0520307124</v>
      </c>
      <c r="E139" s="522">
        <f>IF(+J96&lt;F138,J96,D139)</f>
        <v>1162439.7317073171</v>
      </c>
      <c r="F139" s="523">
        <f t="shared" si="52"/>
        <v>1068095.3203233953</v>
      </c>
      <c r="G139" s="523">
        <f t="shared" si="44"/>
        <v>1649315.186177054</v>
      </c>
      <c r="H139" s="526">
        <f t="shared" si="45"/>
        <v>1349660.4691094651</v>
      </c>
      <c r="I139" s="577">
        <f t="shared" si="46"/>
        <v>1349660.4691094651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>
      <c r="B140" s="195" t="str">
        <f t="shared" si="51"/>
        <v/>
      </c>
      <c r="C140" s="507">
        <f>IF(D93="","-",+C139+1)</f>
        <v>2053</v>
      </c>
      <c r="D140" s="374">
        <f>IF(F139+SUM(E$99:E139)=D$92,F139,D$92-SUM(E$99:E139))</f>
        <v>1068095.3203233953</v>
      </c>
      <c r="E140" s="522">
        <f>IF(+J96&lt;F139,J96,D140)</f>
        <v>1068095.3203233953</v>
      </c>
      <c r="F140" s="523">
        <f t="shared" si="52"/>
        <v>0</v>
      </c>
      <c r="G140" s="523">
        <f t="shared" si="44"/>
        <v>534047.66016169765</v>
      </c>
      <c r="H140" s="526">
        <f t="shared" si="45"/>
        <v>1128717.3273123198</v>
      </c>
      <c r="I140" s="577">
        <f t="shared" si="46"/>
        <v>1128717.3273123198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>
      <c r="B141" s="195" t="str">
        <f t="shared" si="51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2"/>
        <v>0</v>
      </c>
      <c r="G141" s="523">
        <f t="shared" si="44"/>
        <v>0</v>
      </c>
      <c r="H141" s="526">
        <f t="shared" si="45"/>
        <v>0</v>
      </c>
      <c r="I141" s="577">
        <f t="shared" si="46"/>
        <v>0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>
      <c r="B142" s="195" t="str">
        <f t="shared" si="51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4"/>
        <v>0</v>
      </c>
      <c r="H142" s="526">
        <f t="shared" si="45"/>
        <v>0</v>
      </c>
      <c r="I142" s="577">
        <f t="shared" si="46"/>
        <v>0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>
      <c r="B143" s="195" t="str">
        <f t="shared" si="51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4"/>
        <v>0</v>
      </c>
      <c r="H143" s="526">
        <f t="shared" si="45"/>
        <v>0</v>
      </c>
      <c r="I143" s="577">
        <f t="shared" si="46"/>
        <v>0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>
      <c r="B144" s="195" t="str">
        <f t="shared" si="51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>
      <c r="B145" s="195" t="str">
        <f t="shared" si="51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>
      <c r="B146" s="195" t="str">
        <f t="shared" si="51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>
      <c r="B147" s="195" t="str">
        <f t="shared" si="51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>
      <c r="B148" s="195" t="str">
        <f t="shared" si="51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>
      <c r="B149" s="195" t="str">
        <f t="shared" si="51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>
      <c r="B150" s="195" t="str">
        <f t="shared" si="51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>
      <c r="B151" s="195" t="str">
        <f t="shared" si="51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>
      <c r="B152" s="195" t="str">
        <f t="shared" si="51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>
      <c r="B153" s="195" t="str">
        <f t="shared" si="51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.5" thickBot="1">
      <c r="B154" s="195" t="str">
        <f t="shared" si="51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4"/>
        <v>0</v>
      </c>
      <c r="H154" s="530">
        <f t="shared" si="45"/>
        <v>0</v>
      </c>
      <c r="I154" s="579">
        <f t="shared" si="46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>
      <c r="C155" s="374" t="s">
        <v>78</v>
      </c>
      <c r="D155" s="375"/>
      <c r="E155" s="375">
        <f>SUM(E99:E154)</f>
        <v>47660029.000000007</v>
      </c>
      <c r="F155" s="375"/>
      <c r="G155" s="375"/>
      <c r="H155" s="375">
        <f>SUM(H99:H154)</f>
        <v>164366850.803507</v>
      </c>
      <c r="I155" s="375">
        <f>SUM(I99:I154)</f>
        <v>164366850.803507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31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24644.403346812211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24644.403346812211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285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5494.0476190476193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27692.886363516831</v>
      </c>
      <c r="H23" s="510">
        <v>27692.886363516831</v>
      </c>
      <c r="I23" s="511">
        <f t="shared" si="9"/>
        <v>0</v>
      </c>
      <c r="J23" s="511"/>
      <c r="K23" s="518">
        <f>G23</f>
        <v>27692.886363516831</v>
      </c>
      <c r="L23" s="519">
        <f t="shared" si="6"/>
        <v>0</v>
      </c>
      <c r="M23" s="518">
        <f>H23</f>
        <v>27692.886363516831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5366.2790697674418</v>
      </c>
      <c r="F24" s="508">
        <v>189031.05974664391</v>
      </c>
      <c r="G24" s="516">
        <v>24452.51509919242</v>
      </c>
      <c r="H24" s="510">
        <v>24452.51509919242</v>
      </c>
      <c r="I24" s="511">
        <f t="shared" si="9"/>
        <v>0</v>
      </c>
      <c r="J24" s="511"/>
      <c r="K24" s="518">
        <f>G24</f>
        <v>24452.51509919242</v>
      </c>
      <c r="L24" s="519">
        <f t="shared" ref="L24" si="10">IF(K24&lt;&gt;0,+G24-K24,0)</f>
        <v>0</v>
      </c>
      <c r="M24" s="518">
        <f>H24</f>
        <v>24452.51509919242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>IU</v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29261.865708690566</v>
      </c>
      <c r="H25" s="510">
        <v>29261.865708690566</v>
      </c>
      <c r="I25" s="511">
        <f t="shared" si="9"/>
        <v>0</v>
      </c>
      <c r="J25" s="511"/>
      <c r="K25" s="518">
        <f>G25</f>
        <v>29261.865708690566</v>
      </c>
      <c r="L25" s="519">
        <f t="shared" ref="L25" si="11">IF(K25&lt;&gt;0,+G25-K25,0)</f>
        <v>0</v>
      </c>
      <c r="M25" s="518">
        <f>H25</f>
        <v>29261.865708690566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183403.01096615617</v>
      </c>
      <c r="E26" s="516">
        <v>5494.0476190476193</v>
      </c>
      <c r="F26" s="508">
        <v>177908.96334710854</v>
      </c>
      <c r="G26" s="516">
        <v>24644.403346812211</v>
      </c>
      <c r="H26" s="510">
        <v>24644.403346812211</v>
      </c>
      <c r="I26" s="511">
        <f t="shared" si="9"/>
        <v>0</v>
      </c>
      <c r="J26" s="511"/>
      <c r="K26" s="518">
        <f>G26</f>
        <v>24644.403346812211</v>
      </c>
      <c r="L26" s="519">
        <f t="shared" ref="L26" si="12">IF(K26&lt;&gt;0,+G26-K26,0)</f>
        <v>0</v>
      </c>
      <c r="M26" s="518">
        <f>H26</f>
        <v>24644.403346812211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177908.96334710854</v>
      </c>
      <c r="E27" s="522">
        <f>IF(+I14&lt;F26,I14,D27)</f>
        <v>5494.0476190476193</v>
      </c>
      <c r="F27" s="523">
        <f t="shared" ref="F27:F48" si="13">+D27-E27</f>
        <v>172414.91572806091</v>
      </c>
      <c r="G27" s="524">
        <f t="shared" ref="G27:G53" si="14">+I$12*((D27+F27)/2)+E27</f>
        <v>24204.491080411888</v>
      </c>
      <c r="H27" s="491">
        <f t="shared" ref="H27:H53" si="15">+I$13*((D27+F27)/2)+E27</f>
        <v>24204.491080411888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172414.91572806091</v>
      </c>
      <c r="E28" s="522">
        <f>IF(+I14&lt;F27,I14,D28)</f>
        <v>5494.0476190476193</v>
      </c>
      <c r="F28" s="523">
        <f t="shared" si="13"/>
        <v>166920.86810901327</v>
      </c>
      <c r="G28" s="524">
        <f t="shared" si="14"/>
        <v>23617.628046001511</v>
      </c>
      <c r="H28" s="491">
        <f t="shared" si="15"/>
        <v>23617.628046001511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166920.86810901327</v>
      </c>
      <c r="E29" s="522">
        <f>IF(+I14&lt;F28,I14,D29)</f>
        <v>5494.0476190476193</v>
      </c>
      <c r="F29" s="523">
        <f t="shared" si="13"/>
        <v>161426.82048996564</v>
      </c>
      <c r="G29" s="524">
        <f t="shared" si="14"/>
        <v>23030.765011591135</v>
      </c>
      <c r="H29" s="491">
        <f t="shared" si="15"/>
        <v>23030.765011591135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161426.82048996564</v>
      </c>
      <c r="E30" s="522">
        <f>IF(+I14&lt;F29,I14,D30)</f>
        <v>5494.0476190476193</v>
      </c>
      <c r="F30" s="523">
        <f t="shared" si="13"/>
        <v>155932.77287091801</v>
      </c>
      <c r="G30" s="524">
        <f t="shared" si="14"/>
        <v>22443.901977180762</v>
      </c>
      <c r="H30" s="491">
        <f t="shared" si="15"/>
        <v>22443.901977180762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155932.77287091801</v>
      </c>
      <c r="E31" s="522">
        <f>IF(+I14&lt;F30,I14,D31)</f>
        <v>5494.0476190476193</v>
      </c>
      <c r="F31" s="523">
        <f t="shared" si="13"/>
        <v>150438.72525187038</v>
      </c>
      <c r="G31" s="524">
        <f t="shared" si="14"/>
        <v>21857.038942770385</v>
      </c>
      <c r="H31" s="491">
        <f t="shared" si="15"/>
        <v>21857.038942770385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150438.72525187038</v>
      </c>
      <c r="E32" s="522">
        <f>IF(+I14&lt;F31,I14,D32)</f>
        <v>5494.0476190476193</v>
      </c>
      <c r="F32" s="523">
        <f t="shared" si="13"/>
        <v>144944.67763282274</v>
      </c>
      <c r="G32" s="524">
        <f t="shared" si="14"/>
        <v>21270.175908360012</v>
      </c>
      <c r="H32" s="491">
        <f t="shared" si="15"/>
        <v>21270.175908360012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144944.67763282274</v>
      </c>
      <c r="E33" s="522">
        <f>IF(+I14&lt;F32,I14,D33)</f>
        <v>5494.0476190476193</v>
      </c>
      <c r="F33" s="523">
        <f t="shared" si="13"/>
        <v>139450.63001377511</v>
      </c>
      <c r="G33" s="524">
        <f t="shared" si="14"/>
        <v>20683.312873949635</v>
      </c>
      <c r="H33" s="491">
        <f t="shared" si="15"/>
        <v>20683.312873949635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139450.63001377511</v>
      </c>
      <c r="E34" s="522">
        <f>IF(+I14&lt;F33,I14,D34)</f>
        <v>5494.0476190476193</v>
      </c>
      <c r="F34" s="523">
        <f t="shared" si="13"/>
        <v>133956.58239472748</v>
      </c>
      <c r="G34" s="524">
        <f t="shared" si="14"/>
        <v>20096.449839539258</v>
      </c>
      <c r="H34" s="491">
        <f t="shared" si="15"/>
        <v>20096.449839539258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133956.58239472748</v>
      </c>
      <c r="E35" s="522">
        <f>IF(+I14&lt;F34,I14,D35)</f>
        <v>5494.0476190476193</v>
      </c>
      <c r="F35" s="523">
        <f t="shared" si="13"/>
        <v>128462.53477567986</v>
      </c>
      <c r="G35" s="524">
        <f t="shared" si="14"/>
        <v>19509.586805128882</v>
      </c>
      <c r="H35" s="491">
        <f t="shared" si="15"/>
        <v>19509.586805128882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128462.53477567986</v>
      </c>
      <c r="E36" s="522">
        <f>IF(+I14&lt;F35,I14,D36)</f>
        <v>5494.0476190476193</v>
      </c>
      <c r="F36" s="523">
        <f t="shared" si="13"/>
        <v>122968.48715663224</v>
      </c>
      <c r="G36" s="524">
        <f t="shared" si="14"/>
        <v>18922.723770718512</v>
      </c>
      <c r="H36" s="491">
        <f t="shared" si="15"/>
        <v>18922.723770718512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122968.48715663224</v>
      </c>
      <c r="E37" s="522">
        <f>IF(+I14&lt;F36,I14,D37)</f>
        <v>5494.0476190476193</v>
      </c>
      <c r="F37" s="523">
        <f t="shared" si="13"/>
        <v>117474.43953758462</v>
      </c>
      <c r="G37" s="524">
        <f t="shared" si="14"/>
        <v>18335.860736308136</v>
      </c>
      <c r="H37" s="491">
        <f t="shared" si="15"/>
        <v>18335.860736308136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117474.43953758462</v>
      </c>
      <c r="E38" s="522">
        <f>IF(+I14&lt;F37,I14,D38)</f>
        <v>5494.0476190476193</v>
      </c>
      <c r="F38" s="523">
        <f t="shared" si="13"/>
        <v>111980.391918537</v>
      </c>
      <c r="G38" s="524">
        <f t="shared" si="14"/>
        <v>17748.997701897762</v>
      </c>
      <c r="H38" s="491">
        <f t="shared" si="15"/>
        <v>17748.997701897762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111980.391918537</v>
      </c>
      <c r="E39" s="522">
        <f>IF(+I14&lt;F38,I14,D39)</f>
        <v>5494.0476190476193</v>
      </c>
      <c r="F39" s="523">
        <f t="shared" si="13"/>
        <v>106486.34429948938</v>
      </c>
      <c r="G39" s="524">
        <f t="shared" si="14"/>
        <v>17162.134667487386</v>
      </c>
      <c r="H39" s="491">
        <f t="shared" si="15"/>
        <v>17162.134667487386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106486.34429948938</v>
      </c>
      <c r="E40" s="522">
        <f>IF(+I14&lt;F39,I14,D40)</f>
        <v>5494.0476190476193</v>
      </c>
      <c r="F40" s="523">
        <f t="shared" si="13"/>
        <v>100992.29668044177</v>
      </c>
      <c r="G40" s="524">
        <f t="shared" si="14"/>
        <v>16575.271633077016</v>
      </c>
      <c r="H40" s="491">
        <f t="shared" si="15"/>
        <v>16575.271633077016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100992.29668044177</v>
      </c>
      <c r="E41" s="522">
        <f>IF(+I14&lt;F40,I14,D41)</f>
        <v>5494.0476190476193</v>
      </c>
      <c r="F41" s="523">
        <f t="shared" si="13"/>
        <v>95498.249061394148</v>
      </c>
      <c r="G41" s="524">
        <f t="shared" si="14"/>
        <v>15988.40859866664</v>
      </c>
      <c r="H41" s="491">
        <f t="shared" si="15"/>
        <v>15988.40859866664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95498.249061394148</v>
      </c>
      <c r="E42" s="522">
        <f>IF(+I14&lt;F41,I14,D42)</f>
        <v>5494.0476190476193</v>
      </c>
      <c r="F42" s="523">
        <f t="shared" si="13"/>
        <v>90004.20144234653</v>
      </c>
      <c r="G42" s="524">
        <f t="shared" si="14"/>
        <v>15401.545564256267</v>
      </c>
      <c r="H42" s="491">
        <f t="shared" si="15"/>
        <v>15401.545564256267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90004.20144234653</v>
      </c>
      <c r="E43" s="522">
        <f>IF(+I14&lt;F42,I14,D43)</f>
        <v>5494.0476190476193</v>
      </c>
      <c r="F43" s="523">
        <f t="shared" si="13"/>
        <v>84510.153823298911</v>
      </c>
      <c r="G43" s="524">
        <f t="shared" si="14"/>
        <v>14814.68252984589</v>
      </c>
      <c r="H43" s="491">
        <f t="shared" si="15"/>
        <v>14814.68252984589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84510.153823298911</v>
      </c>
      <c r="E44" s="522">
        <f>IF(+I14&lt;F43,I14,D44)</f>
        <v>5494.0476190476193</v>
      </c>
      <c r="F44" s="523">
        <f t="shared" si="13"/>
        <v>79016.106204251293</v>
      </c>
      <c r="G44" s="524">
        <f t="shared" si="14"/>
        <v>14227.81949543552</v>
      </c>
      <c r="H44" s="491">
        <f t="shared" si="15"/>
        <v>14227.81949543552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79016.106204251293</v>
      </c>
      <c r="E45" s="522">
        <f>IF(+I14&lt;F44,I14,D45)</f>
        <v>5494.0476190476193</v>
      </c>
      <c r="F45" s="523">
        <f t="shared" si="13"/>
        <v>73522.058585203675</v>
      </c>
      <c r="G45" s="524">
        <f t="shared" si="14"/>
        <v>13640.956461025144</v>
      </c>
      <c r="H45" s="491">
        <f t="shared" si="15"/>
        <v>13640.956461025144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73522.058585203675</v>
      </c>
      <c r="E46" s="522">
        <f>IF(+I14&lt;F45,I14,D46)</f>
        <v>5494.0476190476193</v>
      </c>
      <c r="F46" s="523">
        <f t="shared" si="13"/>
        <v>68028.010966156056</v>
      </c>
      <c r="G46" s="524">
        <f t="shared" si="14"/>
        <v>13054.093426614771</v>
      </c>
      <c r="H46" s="491">
        <f t="shared" si="15"/>
        <v>13054.093426614771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68028.010966156056</v>
      </c>
      <c r="E47" s="522">
        <f>IF(+I14&lt;F46,I14,D47)</f>
        <v>5494.0476190476193</v>
      </c>
      <c r="F47" s="523">
        <f t="shared" si="13"/>
        <v>62533.963347108438</v>
      </c>
      <c r="G47" s="524">
        <f t="shared" si="14"/>
        <v>12467.230392204396</v>
      </c>
      <c r="H47" s="491">
        <f t="shared" si="15"/>
        <v>12467.230392204396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62533.963347108438</v>
      </c>
      <c r="E48" s="522">
        <f>IF(+I14&lt;F47,I14,D48)</f>
        <v>5494.0476190476193</v>
      </c>
      <c r="F48" s="523">
        <f t="shared" si="13"/>
        <v>57039.91572806082</v>
      </c>
      <c r="G48" s="524">
        <f t="shared" si="14"/>
        <v>11880.367357794021</v>
      </c>
      <c r="H48" s="491">
        <f t="shared" si="15"/>
        <v>11880.367357794021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57039.91572806082</v>
      </c>
      <c r="E49" s="522">
        <f>IF(+I14&lt;F48,I14,D49)</f>
        <v>5494.0476190476193</v>
      </c>
      <c r="F49" s="523">
        <f t="shared" ref="F49:F72" si="16">+D49-E49</f>
        <v>51545.868109013201</v>
      </c>
      <c r="G49" s="524">
        <f t="shared" si="14"/>
        <v>11293.504323383648</v>
      </c>
      <c r="H49" s="491">
        <f t="shared" si="15"/>
        <v>11293.504323383648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51545.868109013201</v>
      </c>
      <c r="E50" s="522">
        <f>IF(+I14&lt;F49,I14,D50)</f>
        <v>5494.0476190476193</v>
      </c>
      <c r="F50" s="523">
        <f t="shared" si="16"/>
        <v>46051.820489965583</v>
      </c>
      <c r="G50" s="524">
        <f t="shared" si="14"/>
        <v>10706.641288973275</v>
      </c>
      <c r="H50" s="491">
        <f t="shared" si="15"/>
        <v>10706.641288973275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46051.820489965583</v>
      </c>
      <c r="E51" s="522">
        <f>IF(+I14&lt;F50,I14,D51)</f>
        <v>5494.0476190476193</v>
      </c>
      <c r="F51" s="523">
        <f t="shared" si="16"/>
        <v>40557.772870917965</v>
      </c>
      <c r="G51" s="524">
        <f t="shared" si="14"/>
        <v>10119.7782545629</v>
      </c>
      <c r="H51" s="491">
        <f t="shared" si="15"/>
        <v>10119.7782545629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40557.772870917965</v>
      </c>
      <c r="E52" s="522">
        <f>IF(+I14&lt;F51,I14,D52)</f>
        <v>5494.0476190476193</v>
      </c>
      <c r="F52" s="523">
        <f t="shared" si="16"/>
        <v>35063.725251870346</v>
      </c>
      <c r="G52" s="524">
        <f t="shared" si="14"/>
        <v>9532.9152201525249</v>
      </c>
      <c r="H52" s="491">
        <f t="shared" si="15"/>
        <v>9532.9152201525249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35063.725251870346</v>
      </c>
      <c r="E53" s="522">
        <f>IF(+I14&lt;F52,I14,D53)</f>
        <v>5494.0476190476193</v>
      </c>
      <c r="F53" s="523">
        <f t="shared" si="16"/>
        <v>29569.677632822728</v>
      </c>
      <c r="G53" s="524">
        <f t="shared" si="14"/>
        <v>8946.0521857421518</v>
      </c>
      <c r="H53" s="491">
        <f t="shared" si="15"/>
        <v>8946.0521857421518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29569.677632822728</v>
      </c>
      <c r="E54" s="522">
        <f>IF(+I14&lt;F53,I14,D54)</f>
        <v>5494.0476190476193</v>
      </c>
      <c r="F54" s="523">
        <f t="shared" si="16"/>
        <v>24075.63001377511</v>
      </c>
      <c r="G54" s="524">
        <f t="shared" ref="G54:G72" si="22">+I$12*((D54+F54)/2)+E54</f>
        <v>8359.1891513317769</v>
      </c>
      <c r="H54" s="491">
        <f t="shared" ref="H54:H72" si="23">+I$13*((D54+F54)/2)+E54</f>
        <v>8359.1891513317769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24075.63001377511</v>
      </c>
      <c r="E55" s="522">
        <f>IF(+I14&lt;F54,I14,D55)</f>
        <v>5494.0476190476193</v>
      </c>
      <c r="F55" s="523">
        <f t="shared" si="16"/>
        <v>18581.582394727491</v>
      </c>
      <c r="G55" s="524">
        <f t="shared" si="22"/>
        <v>7772.3261169214038</v>
      </c>
      <c r="H55" s="491">
        <f t="shared" si="23"/>
        <v>7772.3261169214038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18581.582394727491</v>
      </c>
      <c r="E56" s="522">
        <f>IF(+I14&lt;F55,I14,D56)</f>
        <v>5494.0476190476193</v>
      </c>
      <c r="F56" s="523">
        <f t="shared" si="16"/>
        <v>13087.534775679873</v>
      </c>
      <c r="G56" s="524">
        <f t="shared" si="22"/>
        <v>7185.4630825110289</v>
      </c>
      <c r="H56" s="491">
        <f t="shared" si="23"/>
        <v>7185.4630825110289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13087.534775679873</v>
      </c>
      <c r="E57" s="522">
        <f>IF(+I14&lt;F56,I14,D57)</f>
        <v>5494.0476190476193</v>
      </c>
      <c r="F57" s="523">
        <f t="shared" si="16"/>
        <v>7593.4871566322536</v>
      </c>
      <c r="G57" s="524">
        <f t="shared" si="22"/>
        <v>6598.6000481006558</v>
      </c>
      <c r="H57" s="491">
        <f t="shared" si="23"/>
        <v>6598.6000481006558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7593.4871566322536</v>
      </c>
      <c r="E58" s="522">
        <f>IF(+I14&lt;F57,I14,D58)</f>
        <v>5494.0476190476193</v>
      </c>
      <c r="F58" s="523">
        <f t="shared" si="16"/>
        <v>2099.4395375846343</v>
      </c>
      <c r="G58" s="524">
        <f t="shared" si="22"/>
        <v>6011.7370136902809</v>
      </c>
      <c r="H58" s="491">
        <f t="shared" si="23"/>
        <v>6011.7370136902809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2099.4395375846343</v>
      </c>
      <c r="E59" s="522">
        <f>IF(+I14&lt;F58,I14,D59)</f>
        <v>2099.4395375846343</v>
      </c>
      <c r="F59" s="523">
        <f t="shared" si="16"/>
        <v>0</v>
      </c>
      <c r="G59" s="524">
        <f t="shared" si="22"/>
        <v>2211.5684763033719</v>
      </c>
      <c r="H59" s="491">
        <f t="shared" si="23"/>
        <v>2211.5684763033719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230750.00000000012</v>
      </c>
      <c r="F73" s="375"/>
      <c r="G73" s="375">
        <f>SUM(G17:G72)</f>
        <v>804053.34768441285</v>
      </c>
      <c r="H73" s="375">
        <f>SUM(H17:H72)</f>
        <v>804053.34768441285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24644.403346812211</v>
      </c>
      <c r="N87" s="546">
        <f>IF(J92&lt;D11,0,VLOOKUP(J92,C17:O72,11))</f>
        <v>24644.403346812211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26229.985006611758</v>
      </c>
      <c r="N88" s="550">
        <f>IF(J92&lt;D11,0,VLOOKUP(J92,C99:P154,7))</f>
        <v>26229.985006611758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1585.5816597995472</v>
      </c>
      <c r="N89" s="555">
        <f>+N88-N87</f>
        <v>1585.5816597995472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5628.0487804878048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24">+I99-H99</f>
        <v>0</v>
      </c>
      <c r="K99" s="514"/>
      <c r="L99" s="512">
        <f t="shared" ref="L99:L104" si="25">H99</f>
        <v>19522.791013350252</v>
      </c>
      <c r="M99" s="597">
        <f t="shared" ref="M99:M130" si="26">IF(L99&lt;&gt;0,+H99-L99,0)</f>
        <v>0</v>
      </c>
      <c r="N99" s="512">
        <f t="shared" ref="N99:N104" si="27">I99</f>
        <v>19522.791013350252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25"/>
        <v>35969.308872002533</v>
      </c>
      <c r="M100" s="519">
        <f t="shared" ref="M100:M105" si="31">IF(L100&lt;&gt;0,+H100-L100,0)</f>
        <v>0</v>
      </c>
      <c r="N100" s="518">
        <f t="shared" si="27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25"/>
        <v>35364.846038717165</v>
      </c>
      <c r="M101" s="519">
        <f t="shared" si="31"/>
        <v>0</v>
      </c>
      <c r="N101" s="518">
        <f t="shared" si="27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24"/>
        <v>0</v>
      </c>
      <c r="K102" s="514"/>
      <c r="L102" s="518">
        <f t="shared" si="25"/>
        <v>33727.882719440844</v>
      </c>
      <c r="M102" s="519">
        <f t="shared" si="31"/>
        <v>0</v>
      </c>
      <c r="N102" s="518">
        <f t="shared" si="27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24"/>
        <v>0</v>
      </c>
      <c r="K103" s="514"/>
      <c r="L103" s="518">
        <f t="shared" si="25"/>
        <v>31878.22185164913</v>
      </c>
      <c r="M103" s="519">
        <f t="shared" si="31"/>
        <v>0</v>
      </c>
      <c r="N103" s="518">
        <f t="shared" si="27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24"/>
        <v>0</v>
      </c>
      <c r="K104" s="514"/>
      <c r="L104" s="518">
        <f t="shared" si="25"/>
        <v>30202.256847199074</v>
      </c>
      <c r="M104" s="519">
        <f t="shared" si="31"/>
        <v>0</v>
      </c>
      <c r="N104" s="518">
        <f t="shared" si="27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24"/>
        <v>0</v>
      </c>
      <c r="K105" s="514"/>
      <c r="L105" s="518">
        <f t="shared" ref="L105" si="32">H105</f>
        <v>26394.619001989184</v>
      </c>
      <c r="M105" s="519">
        <f t="shared" si="31"/>
        <v>0</v>
      </c>
      <c r="N105" s="518">
        <f t="shared" ref="N105" si="33">I105</f>
        <v>26394.619001989184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195166.45902547057</v>
      </c>
      <c r="E106" s="516">
        <v>5366.2790697674418</v>
      </c>
      <c r="F106" s="515">
        <v>189800.17995570312</v>
      </c>
      <c r="G106" s="515">
        <v>192483.31949058684</v>
      </c>
      <c r="H106" s="575">
        <v>25969.798788270131</v>
      </c>
      <c r="I106" s="576">
        <v>25969.798788270131</v>
      </c>
      <c r="J106" s="514">
        <f t="shared" si="24"/>
        <v>0</v>
      </c>
      <c r="K106" s="514"/>
      <c r="L106" s="518">
        <f t="shared" ref="L106" si="34">H106</f>
        <v>25969.798788270131</v>
      </c>
      <c r="M106" s="519">
        <f t="shared" ref="M106" si="35">IF(L106&lt;&gt;0,+H106-L106,0)</f>
        <v>0</v>
      </c>
      <c r="N106" s="518">
        <f t="shared" ref="N106" si="36">I106</f>
        <v>25969.798788270131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189800.17995570312</v>
      </c>
      <c r="E107" s="516">
        <v>5494.0476190476193</v>
      </c>
      <c r="F107" s="515">
        <v>184306.13233665549</v>
      </c>
      <c r="G107" s="515">
        <v>187053.1561461793</v>
      </c>
      <c r="H107" s="575">
        <v>25616.072507051016</v>
      </c>
      <c r="I107" s="576">
        <v>25616.072507051016</v>
      </c>
      <c r="J107" s="514">
        <f t="shared" si="24"/>
        <v>0</v>
      </c>
      <c r="K107" s="514"/>
      <c r="L107" s="518">
        <f t="shared" ref="L107" si="37">H107</f>
        <v>25616.072507051016</v>
      </c>
      <c r="M107" s="519">
        <f t="shared" ref="M107" si="38">IF(L107&lt;&gt;0,+H107-L107,0)</f>
        <v>0</v>
      </c>
      <c r="N107" s="518">
        <f t="shared" ref="N107" si="39">I107</f>
        <v>25616.072507051016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184306.13233665549</v>
      </c>
      <c r="E108" s="522">
        <f>IF(+J96&lt;F107,J96,D108)</f>
        <v>5628.0487804878048</v>
      </c>
      <c r="F108" s="523">
        <f t="shared" ref="F108:F131" si="40">+D108-E108</f>
        <v>178678.08355616769</v>
      </c>
      <c r="G108" s="523">
        <f t="shared" ref="G108:G130" si="41">+(F108+D108)/2</f>
        <v>181492.10794641159</v>
      </c>
      <c r="H108" s="526">
        <f t="shared" ref="H108:H130" si="42">+J$94*G108+E108</f>
        <v>26229.985006611758</v>
      </c>
      <c r="I108" s="577">
        <f t="shared" ref="I108:I130" si="43">+J$95*G108+E108</f>
        <v>26229.985006611758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178678.08355616769</v>
      </c>
      <c r="E109" s="522">
        <f>IF(+J96&lt;F108,J96,D109)</f>
        <v>5628.0487804878048</v>
      </c>
      <c r="F109" s="523">
        <f t="shared" si="40"/>
        <v>173050.0347756799</v>
      </c>
      <c r="G109" s="523">
        <f t="shared" si="41"/>
        <v>175864.0591659238</v>
      </c>
      <c r="H109" s="526">
        <f t="shared" si="42"/>
        <v>25591.12140331194</v>
      </c>
      <c r="I109" s="577">
        <f t="shared" si="43"/>
        <v>25591.12140331194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173050.0347756799</v>
      </c>
      <c r="E110" s="522">
        <f>IF(+J96&lt;F109,J96,D110)</f>
        <v>5628.0487804878048</v>
      </c>
      <c r="F110" s="523">
        <f t="shared" si="40"/>
        <v>167421.98599519211</v>
      </c>
      <c r="G110" s="523">
        <f t="shared" si="41"/>
        <v>170236.01038543601</v>
      </c>
      <c r="H110" s="526">
        <f t="shared" si="42"/>
        <v>24952.257800012121</v>
      </c>
      <c r="I110" s="577">
        <f t="shared" si="43"/>
        <v>24952.257800012121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167421.98599519211</v>
      </c>
      <c r="E111" s="522">
        <f>IF(+J96&lt;F110,J96,D111)</f>
        <v>5628.0487804878048</v>
      </c>
      <c r="F111" s="523">
        <f t="shared" si="40"/>
        <v>161793.93721470432</v>
      </c>
      <c r="G111" s="523">
        <f t="shared" si="41"/>
        <v>164607.96160494821</v>
      </c>
      <c r="H111" s="526">
        <f t="shared" si="42"/>
        <v>24313.394196712303</v>
      </c>
      <c r="I111" s="577">
        <f t="shared" si="43"/>
        <v>24313.394196712303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161793.93721470432</v>
      </c>
      <c r="E112" s="522">
        <f>IF(+J96&lt;F111,J96,D112)</f>
        <v>5628.0487804878048</v>
      </c>
      <c r="F112" s="523">
        <f t="shared" si="40"/>
        <v>156165.88843421653</v>
      </c>
      <c r="G112" s="523">
        <f t="shared" si="41"/>
        <v>158979.91282446042</v>
      </c>
      <c r="H112" s="526">
        <f t="shared" si="42"/>
        <v>23674.530593412484</v>
      </c>
      <c r="I112" s="577">
        <f t="shared" si="43"/>
        <v>23674.530593412484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156165.88843421653</v>
      </c>
      <c r="E113" s="522">
        <f>IF(+J96&lt;F112,J96,D113)</f>
        <v>5628.0487804878048</v>
      </c>
      <c r="F113" s="523">
        <f t="shared" si="40"/>
        <v>150537.83965372873</v>
      </c>
      <c r="G113" s="523">
        <f t="shared" si="41"/>
        <v>153351.86404397263</v>
      </c>
      <c r="H113" s="526">
        <f t="shared" si="42"/>
        <v>23035.666990112666</v>
      </c>
      <c r="I113" s="577">
        <f t="shared" si="43"/>
        <v>23035.666990112666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150537.83965372873</v>
      </c>
      <c r="E114" s="522">
        <f>IF(+J96&lt;F113,J96,D114)</f>
        <v>5628.0487804878048</v>
      </c>
      <c r="F114" s="523">
        <f t="shared" si="40"/>
        <v>144909.79087324094</v>
      </c>
      <c r="G114" s="523">
        <f t="shared" si="41"/>
        <v>147723.81526348484</v>
      </c>
      <c r="H114" s="526">
        <f t="shared" si="42"/>
        <v>22396.803386812848</v>
      </c>
      <c r="I114" s="577">
        <f t="shared" si="43"/>
        <v>22396.803386812848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144909.79087324094</v>
      </c>
      <c r="E115" s="522">
        <f>IF(+J96&lt;F114,J96,D115)</f>
        <v>5628.0487804878048</v>
      </c>
      <c r="F115" s="523">
        <f t="shared" si="40"/>
        <v>139281.74209275315</v>
      </c>
      <c r="G115" s="523">
        <f t="shared" si="41"/>
        <v>142095.76648299705</v>
      </c>
      <c r="H115" s="526">
        <f t="shared" si="42"/>
        <v>21757.939783513029</v>
      </c>
      <c r="I115" s="577">
        <f t="shared" si="43"/>
        <v>21757.939783513029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139281.74209275315</v>
      </c>
      <c r="E116" s="522">
        <f>IF(+J96&lt;F115,J96,D116)</f>
        <v>5628.0487804878048</v>
      </c>
      <c r="F116" s="523">
        <f t="shared" si="40"/>
        <v>133653.69331226536</v>
      </c>
      <c r="G116" s="523">
        <f t="shared" si="41"/>
        <v>136467.71770250925</v>
      </c>
      <c r="H116" s="526">
        <f t="shared" si="42"/>
        <v>21119.076180213211</v>
      </c>
      <c r="I116" s="577">
        <f t="shared" si="43"/>
        <v>21119.076180213211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133653.69331226536</v>
      </c>
      <c r="E117" s="522">
        <f>IF(+J96&lt;F116,J96,D117)</f>
        <v>5628.0487804878048</v>
      </c>
      <c r="F117" s="523">
        <f t="shared" si="40"/>
        <v>128025.64453177755</v>
      </c>
      <c r="G117" s="523">
        <f t="shared" si="41"/>
        <v>130839.66892202146</v>
      </c>
      <c r="H117" s="526">
        <f t="shared" si="42"/>
        <v>20480.212576913393</v>
      </c>
      <c r="I117" s="577">
        <f t="shared" si="43"/>
        <v>20480.212576913393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128025.64453177755</v>
      </c>
      <c r="E118" s="522">
        <f>IF(+J96&lt;F117,J96,D118)</f>
        <v>5628.0487804878048</v>
      </c>
      <c r="F118" s="523">
        <f t="shared" si="40"/>
        <v>122397.59575128974</v>
      </c>
      <c r="G118" s="523">
        <f t="shared" si="41"/>
        <v>125211.62014153364</v>
      </c>
      <c r="H118" s="526">
        <f t="shared" si="42"/>
        <v>19841.348973613567</v>
      </c>
      <c r="I118" s="577">
        <f t="shared" si="43"/>
        <v>19841.348973613567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122397.59575128974</v>
      </c>
      <c r="E119" s="522">
        <f>IF(+J96&lt;F118,J96,D119)</f>
        <v>5628.0487804878048</v>
      </c>
      <c r="F119" s="523">
        <f t="shared" si="40"/>
        <v>116769.54697080194</v>
      </c>
      <c r="G119" s="523">
        <f t="shared" si="41"/>
        <v>119583.57136104585</v>
      </c>
      <c r="H119" s="526">
        <f t="shared" si="42"/>
        <v>19202.485370313749</v>
      </c>
      <c r="I119" s="577">
        <f t="shared" si="43"/>
        <v>19202.485370313749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116769.54697080194</v>
      </c>
      <c r="E120" s="522">
        <f>IF(+J96&lt;F119,J96,D120)</f>
        <v>5628.0487804878048</v>
      </c>
      <c r="F120" s="523">
        <f t="shared" si="40"/>
        <v>111141.49819031413</v>
      </c>
      <c r="G120" s="523">
        <f t="shared" si="41"/>
        <v>113955.52258055803</v>
      </c>
      <c r="H120" s="526">
        <f t="shared" si="42"/>
        <v>18563.62176701393</v>
      </c>
      <c r="I120" s="577">
        <f t="shared" si="43"/>
        <v>18563.62176701393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111141.49819031413</v>
      </c>
      <c r="E121" s="522">
        <f>IF(+J96&lt;F120,J96,D121)</f>
        <v>5628.0487804878048</v>
      </c>
      <c r="F121" s="523">
        <f t="shared" si="40"/>
        <v>105513.44940982632</v>
      </c>
      <c r="G121" s="523">
        <f t="shared" si="41"/>
        <v>108327.47380007023</v>
      </c>
      <c r="H121" s="526">
        <f t="shared" si="42"/>
        <v>17924.758163714108</v>
      </c>
      <c r="I121" s="577">
        <f t="shared" si="43"/>
        <v>17924.758163714108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105513.44940982632</v>
      </c>
      <c r="E122" s="522">
        <f>IF(+J96&lt;F121,J96,D122)</f>
        <v>5628.0487804878048</v>
      </c>
      <c r="F122" s="523">
        <f t="shared" si="40"/>
        <v>99885.400629338517</v>
      </c>
      <c r="G122" s="523">
        <f t="shared" si="41"/>
        <v>102699.42501958241</v>
      </c>
      <c r="H122" s="526">
        <f t="shared" si="42"/>
        <v>17285.894560414286</v>
      </c>
      <c r="I122" s="577">
        <f t="shared" si="43"/>
        <v>17285.894560414286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99885.400629338517</v>
      </c>
      <c r="E123" s="522">
        <f>IF(+J96&lt;F122,J96,D123)</f>
        <v>5628.0487804878048</v>
      </c>
      <c r="F123" s="523">
        <f t="shared" si="40"/>
        <v>94257.351848850711</v>
      </c>
      <c r="G123" s="523">
        <f t="shared" si="41"/>
        <v>97071.376239094621</v>
      </c>
      <c r="H123" s="526">
        <f t="shared" si="42"/>
        <v>16647.030957114468</v>
      </c>
      <c r="I123" s="577">
        <f t="shared" si="43"/>
        <v>16647.030957114468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94257.351848850711</v>
      </c>
      <c r="E124" s="522">
        <f>IF(+J96&lt;F123,J96,D124)</f>
        <v>5628.0487804878048</v>
      </c>
      <c r="F124" s="523">
        <f t="shared" si="40"/>
        <v>88629.303068362904</v>
      </c>
      <c r="G124" s="523">
        <f t="shared" si="41"/>
        <v>91443.3274586068</v>
      </c>
      <c r="H124" s="526">
        <f t="shared" si="42"/>
        <v>16008.167353814646</v>
      </c>
      <c r="I124" s="577">
        <f t="shared" si="43"/>
        <v>16008.167353814646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88629.303068362904</v>
      </c>
      <c r="E125" s="522">
        <f>IF(+J96&lt;F124,J96,D125)</f>
        <v>5628.0487804878048</v>
      </c>
      <c r="F125" s="523">
        <f t="shared" si="40"/>
        <v>83001.254287875097</v>
      </c>
      <c r="G125" s="523">
        <f t="shared" si="41"/>
        <v>85815.278678119008</v>
      </c>
      <c r="H125" s="526">
        <f t="shared" si="42"/>
        <v>15369.303750514828</v>
      </c>
      <c r="I125" s="577">
        <f t="shared" si="43"/>
        <v>15369.303750514828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83001.254287875097</v>
      </c>
      <c r="E126" s="522">
        <f>IF(+J96&lt;F125,J96,D126)</f>
        <v>5628.0487804878048</v>
      </c>
      <c r="F126" s="523">
        <f t="shared" si="40"/>
        <v>77373.205507387291</v>
      </c>
      <c r="G126" s="523">
        <f t="shared" si="41"/>
        <v>80187.229897631187</v>
      </c>
      <c r="H126" s="526">
        <f t="shared" si="42"/>
        <v>14730.440147215006</v>
      </c>
      <c r="I126" s="577">
        <f t="shared" si="43"/>
        <v>14730.440147215006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77373.205507387291</v>
      </c>
      <c r="E127" s="522">
        <f>IF(+J96&lt;F126,J96,D127)</f>
        <v>5628.0487804878048</v>
      </c>
      <c r="F127" s="523">
        <f t="shared" si="40"/>
        <v>71745.156726899484</v>
      </c>
      <c r="G127" s="523">
        <f t="shared" si="41"/>
        <v>74559.181117143395</v>
      </c>
      <c r="H127" s="526">
        <f t="shared" si="42"/>
        <v>14091.576543915186</v>
      </c>
      <c r="I127" s="577">
        <f t="shared" si="43"/>
        <v>14091.576543915186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71745.156726899484</v>
      </c>
      <c r="E128" s="522">
        <f>IF(+J96&lt;F127,J96,D128)</f>
        <v>5628.0487804878048</v>
      </c>
      <c r="F128" s="523">
        <f t="shared" si="40"/>
        <v>66117.107946411677</v>
      </c>
      <c r="G128" s="523">
        <f t="shared" si="41"/>
        <v>68931.132336655573</v>
      </c>
      <c r="H128" s="526">
        <f t="shared" si="42"/>
        <v>13452.712940615364</v>
      </c>
      <c r="I128" s="577">
        <f t="shared" si="43"/>
        <v>13452.712940615364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66117.107946411677</v>
      </c>
      <c r="E129" s="522">
        <f>IF(+J96&lt;F128,J96,D129)</f>
        <v>5628.0487804878048</v>
      </c>
      <c r="F129" s="523">
        <f t="shared" si="40"/>
        <v>60489.059165923871</v>
      </c>
      <c r="G129" s="523">
        <f t="shared" si="41"/>
        <v>63303.083556167774</v>
      </c>
      <c r="H129" s="526">
        <f t="shared" si="42"/>
        <v>12813.849337315543</v>
      </c>
      <c r="I129" s="577">
        <f t="shared" si="43"/>
        <v>12813.849337315543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60489.059165923871</v>
      </c>
      <c r="E130" s="522">
        <f>IF(+J96&lt;F129,J96,D130)</f>
        <v>5628.0487804878048</v>
      </c>
      <c r="F130" s="523">
        <f t="shared" si="40"/>
        <v>54861.010385436064</v>
      </c>
      <c r="G130" s="523">
        <f t="shared" si="41"/>
        <v>57675.034775679967</v>
      </c>
      <c r="H130" s="526">
        <f t="shared" si="42"/>
        <v>12174.985734015723</v>
      </c>
      <c r="I130" s="577">
        <f t="shared" si="43"/>
        <v>12174.985734015723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54861.010385436064</v>
      </c>
      <c r="E131" s="522">
        <f>IF(+J96&lt;F130,J96,D131)</f>
        <v>5628.0487804878048</v>
      </c>
      <c r="F131" s="523">
        <f t="shared" si="40"/>
        <v>49232.961604948257</v>
      </c>
      <c r="G131" s="523">
        <f t="shared" ref="G131:G154" si="44">+(F131+D131)/2</f>
        <v>52046.985995192161</v>
      </c>
      <c r="H131" s="526">
        <f t="shared" ref="H131:H154" si="45">+J$94*G131+E131</f>
        <v>11536.122130715903</v>
      </c>
      <c r="I131" s="577">
        <f t="shared" ref="I131:I154" si="46">+J$95*G131+E131</f>
        <v>11536.122130715903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>
      <c r="B132" s="195" t="str">
        <f t="shared" ref="B132:B154" si="51">IF(D132=F131,"","IU")</f>
        <v/>
      </c>
      <c r="C132" s="507">
        <f>IF(D93="","-",+C131+1)</f>
        <v>2045</v>
      </c>
      <c r="D132" s="374">
        <f>IF(F131+SUM(E$99:E131)=D$92,F131,D$92-SUM(E$99:E131))</f>
        <v>49232.961604948257</v>
      </c>
      <c r="E132" s="522">
        <f>IF(+J96&lt;F131,J96,D132)</f>
        <v>5628.0487804878048</v>
      </c>
      <c r="F132" s="523">
        <f t="shared" ref="F132:F154" si="52">+D132-E132</f>
        <v>43604.912824460451</v>
      </c>
      <c r="G132" s="523">
        <f t="shared" si="44"/>
        <v>46418.937214704354</v>
      </c>
      <c r="H132" s="526">
        <f t="shared" si="45"/>
        <v>10897.258527416083</v>
      </c>
      <c r="I132" s="577">
        <f t="shared" si="46"/>
        <v>10897.258527416083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>
      <c r="B133" s="195" t="str">
        <f t="shared" si="51"/>
        <v/>
      </c>
      <c r="C133" s="507">
        <f>IF(D93="","-",+C132+1)</f>
        <v>2046</v>
      </c>
      <c r="D133" s="374">
        <f>IF(F132+SUM(E$99:E132)=D$92,F132,D$92-SUM(E$99:E132))</f>
        <v>43604.912824460451</v>
      </c>
      <c r="E133" s="522">
        <f>IF(+J96&lt;F132,J96,D133)</f>
        <v>5628.0487804878048</v>
      </c>
      <c r="F133" s="523">
        <f t="shared" si="52"/>
        <v>37976.864043972644</v>
      </c>
      <c r="G133" s="523">
        <f t="shared" si="44"/>
        <v>40790.888434216547</v>
      </c>
      <c r="H133" s="526">
        <f t="shared" si="45"/>
        <v>10258.394924116263</v>
      </c>
      <c r="I133" s="577">
        <f t="shared" si="46"/>
        <v>10258.394924116263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>
      <c r="B134" s="195" t="str">
        <f t="shared" si="51"/>
        <v/>
      </c>
      <c r="C134" s="507">
        <f>IF(D93="","-",+C133+1)</f>
        <v>2047</v>
      </c>
      <c r="D134" s="374">
        <f>IF(F133+SUM(E$99:E133)=D$92,F133,D$92-SUM(E$99:E133))</f>
        <v>37976.864043972644</v>
      </c>
      <c r="E134" s="522">
        <f>IF(+J96&lt;F133,J96,D134)</f>
        <v>5628.0487804878048</v>
      </c>
      <c r="F134" s="523">
        <f t="shared" si="52"/>
        <v>32348.815263484837</v>
      </c>
      <c r="G134" s="523">
        <f t="shared" si="44"/>
        <v>35162.839653728741</v>
      </c>
      <c r="H134" s="526">
        <f t="shared" si="45"/>
        <v>9619.5313208164407</v>
      </c>
      <c r="I134" s="577">
        <f t="shared" si="46"/>
        <v>9619.5313208164407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>
      <c r="B135" s="195" t="str">
        <f t="shared" si="51"/>
        <v/>
      </c>
      <c r="C135" s="507">
        <f>IF(D93="","-",+C134+1)</f>
        <v>2048</v>
      </c>
      <c r="D135" s="374">
        <f>IF(F134+SUM(E$99:E134)=D$92,F134,D$92-SUM(E$99:E134))</f>
        <v>32348.815263484837</v>
      </c>
      <c r="E135" s="522">
        <f>IF(+J96&lt;F134,J96,D135)</f>
        <v>5628.0487804878048</v>
      </c>
      <c r="F135" s="523">
        <f t="shared" si="52"/>
        <v>26720.766482997031</v>
      </c>
      <c r="G135" s="523">
        <f t="shared" si="44"/>
        <v>29534.790873240934</v>
      </c>
      <c r="H135" s="526">
        <f t="shared" si="45"/>
        <v>8980.6677175166205</v>
      </c>
      <c r="I135" s="577">
        <f t="shared" si="46"/>
        <v>8980.6677175166205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>
      <c r="B136" s="195" t="str">
        <f t="shared" si="51"/>
        <v/>
      </c>
      <c r="C136" s="507">
        <f>IF(D93="","-",+C135+1)</f>
        <v>2049</v>
      </c>
      <c r="D136" s="374">
        <f>IF(F135+SUM(E$99:E135)=D$92,F135,D$92-SUM(E$99:E135))</f>
        <v>26720.766482997031</v>
      </c>
      <c r="E136" s="522">
        <f>IF(+J96&lt;F135,J96,D136)</f>
        <v>5628.0487804878048</v>
      </c>
      <c r="F136" s="523">
        <f t="shared" si="52"/>
        <v>21092.717702509224</v>
      </c>
      <c r="G136" s="523">
        <f t="shared" si="44"/>
        <v>23906.742092753128</v>
      </c>
      <c r="H136" s="526">
        <f t="shared" si="45"/>
        <v>8341.8041142168004</v>
      </c>
      <c r="I136" s="577">
        <f t="shared" si="46"/>
        <v>8341.8041142168004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>
      <c r="B137" s="195" t="str">
        <f t="shared" si="51"/>
        <v/>
      </c>
      <c r="C137" s="507">
        <f>IF(D93="","-",+C136+1)</f>
        <v>2050</v>
      </c>
      <c r="D137" s="374">
        <f>IF(F136+SUM(E$99:E136)=D$92,F136,D$92-SUM(E$99:E136))</f>
        <v>21092.717702509224</v>
      </c>
      <c r="E137" s="522">
        <f>IF(+J96&lt;F136,J96,D137)</f>
        <v>5628.0487804878048</v>
      </c>
      <c r="F137" s="523">
        <f t="shared" si="52"/>
        <v>15464.668922021419</v>
      </c>
      <c r="G137" s="523">
        <f t="shared" si="44"/>
        <v>18278.693312265321</v>
      </c>
      <c r="H137" s="526">
        <f t="shared" si="45"/>
        <v>7702.9405109169802</v>
      </c>
      <c r="I137" s="577">
        <f t="shared" si="46"/>
        <v>7702.9405109169802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>
      <c r="B138" s="195" t="str">
        <f t="shared" si="51"/>
        <v/>
      </c>
      <c r="C138" s="507">
        <f>IF(D93="","-",+C137+1)</f>
        <v>2051</v>
      </c>
      <c r="D138" s="374">
        <f>IF(F137+SUM(E$99:E137)=D$92,F137,D$92-SUM(E$99:E137))</f>
        <v>15464.668922021419</v>
      </c>
      <c r="E138" s="522">
        <f>IF(+J96&lt;F137,J96,D138)</f>
        <v>5628.0487804878048</v>
      </c>
      <c r="F138" s="523">
        <f t="shared" si="52"/>
        <v>9836.6201415336145</v>
      </c>
      <c r="G138" s="523">
        <f t="shared" si="44"/>
        <v>12650.644531777518</v>
      </c>
      <c r="H138" s="526">
        <f t="shared" si="45"/>
        <v>7064.07690761716</v>
      </c>
      <c r="I138" s="577">
        <f t="shared" si="46"/>
        <v>7064.07690761716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>
      <c r="B139" s="195" t="str">
        <f t="shared" si="51"/>
        <v/>
      </c>
      <c r="C139" s="507">
        <f>IF(D93="","-",+C138+1)</f>
        <v>2052</v>
      </c>
      <c r="D139" s="374">
        <f>IF(F138+SUM(E$99:E138)=D$92,F138,D$92-SUM(E$99:E138))</f>
        <v>9836.6201415336145</v>
      </c>
      <c r="E139" s="522">
        <f>IF(+J96&lt;F138,J96,D139)</f>
        <v>5628.0487804878048</v>
      </c>
      <c r="F139" s="523">
        <f t="shared" si="52"/>
        <v>4208.5713610458097</v>
      </c>
      <c r="G139" s="523">
        <f t="shared" si="44"/>
        <v>7022.5957512897121</v>
      </c>
      <c r="H139" s="526">
        <f t="shared" si="45"/>
        <v>6425.2133043173399</v>
      </c>
      <c r="I139" s="577">
        <f t="shared" si="46"/>
        <v>6425.2133043173399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>
      <c r="B140" s="195" t="str">
        <f t="shared" si="51"/>
        <v/>
      </c>
      <c r="C140" s="507">
        <f>IF(D93="","-",+C139+1)</f>
        <v>2053</v>
      </c>
      <c r="D140" s="374">
        <f>IF(F139+SUM(E$99:E139)=D$92,F139,D$92-SUM(E$99:E139))</f>
        <v>4208.5713610458097</v>
      </c>
      <c r="E140" s="522">
        <f>IF(+J96&lt;F139,J96,D140)</f>
        <v>4208.5713610458097</v>
      </c>
      <c r="F140" s="523">
        <f t="shared" si="52"/>
        <v>0</v>
      </c>
      <c r="G140" s="523">
        <f t="shared" si="44"/>
        <v>2104.2856805229048</v>
      </c>
      <c r="H140" s="526">
        <f t="shared" si="45"/>
        <v>4447.4377221356217</v>
      </c>
      <c r="I140" s="577">
        <f t="shared" si="46"/>
        <v>4447.4377221356217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>
      <c r="B141" s="195" t="str">
        <f t="shared" si="51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2"/>
        <v>0</v>
      </c>
      <c r="G141" s="523">
        <f t="shared" si="44"/>
        <v>0</v>
      </c>
      <c r="H141" s="526">
        <f t="shared" si="45"/>
        <v>0</v>
      </c>
      <c r="I141" s="577">
        <f t="shared" si="46"/>
        <v>0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>
      <c r="B142" s="195" t="str">
        <f t="shared" si="51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4"/>
        <v>0</v>
      </c>
      <c r="H142" s="526">
        <f t="shared" si="45"/>
        <v>0</v>
      </c>
      <c r="I142" s="577">
        <f t="shared" si="46"/>
        <v>0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>
      <c r="B143" s="195" t="str">
        <f t="shared" si="51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4"/>
        <v>0</v>
      </c>
      <c r="H143" s="526">
        <f t="shared" si="45"/>
        <v>0</v>
      </c>
      <c r="I143" s="577">
        <f t="shared" si="46"/>
        <v>0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>
      <c r="B144" s="195" t="str">
        <f t="shared" si="51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>
      <c r="B145" s="195" t="str">
        <f t="shared" si="51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>
      <c r="B146" s="195" t="str">
        <f t="shared" si="51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>
      <c r="B147" s="195" t="str">
        <f t="shared" si="51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>
      <c r="B148" s="195" t="str">
        <f t="shared" si="51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>
      <c r="B149" s="195" t="str">
        <f t="shared" si="51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>
      <c r="B150" s="195" t="str">
        <f t="shared" si="51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>
      <c r="B151" s="195" t="str">
        <f t="shared" si="51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>
      <c r="B152" s="195" t="str">
        <f t="shared" si="51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>
      <c r="B153" s="195" t="str">
        <f t="shared" si="51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.5" thickBot="1">
      <c r="B154" s="195" t="str">
        <f t="shared" si="51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4"/>
        <v>0</v>
      </c>
      <c r="H154" s="530">
        <f t="shared" si="45"/>
        <v>0</v>
      </c>
      <c r="I154" s="579">
        <f t="shared" si="46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>
      <c r="C155" s="374" t="s">
        <v>78</v>
      </c>
      <c r="D155" s="375"/>
      <c r="E155" s="375">
        <f>SUM(E99:E154)</f>
        <v>230749.9999999998</v>
      </c>
      <c r="F155" s="375"/>
      <c r="G155" s="375"/>
      <c r="H155" s="375">
        <f>SUM(H99:H154)</f>
        <v>791576.40833667072</v>
      </c>
      <c r="I155" s="375">
        <f>SUM(I99:I154)</f>
        <v>791576.40833667072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447333.45497501275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447333.45497501275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99407.380952380947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502570.75003107433</v>
      </c>
      <c r="H23" s="510">
        <v>502570.75003107433</v>
      </c>
      <c r="I23" s="511">
        <f t="shared" si="9"/>
        <v>0</v>
      </c>
      <c r="J23" s="511"/>
      <c r="K23" s="518">
        <f>G23</f>
        <v>502570.75003107433</v>
      </c>
      <c r="L23" s="519">
        <f t="shared" si="6"/>
        <v>0</v>
      </c>
      <c r="M23" s="518">
        <f>H23</f>
        <v>502570.75003107433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97095.58139534884</v>
      </c>
      <c r="F24" s="508">
        <v>3433716.3621802656</v>
      </c>
      <c r="G24" s="516">
        <v>443774.73081523203</v>
      </c>
      <c r="H24" s="510">
        <v>443774.73081523203</v>
      </c>
      <c r="I24" s="511">
        <f t="shared" si="9"/>
        <v>0</v>
      </c>
      <c r="J24" s="511"/>
      <c r="K24" s="518">
        <f>G24</f>
        <v>443774.73081523203</v>
      </c>
      <c r="L24" s="519">
        <f t="shared" ref="L24" si="10">IF(K24&lt;&gt;0,+G24-K24,0)</f>
        <v>0</v>
      </c>
      <c r="M24" s="518">
        <f>H24</f>
        <v>443774.73081523203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>IU</v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531163.95354986552</v>
      </c>
      <c r="H25" s="510">
        <v>531163.95354986552</v>
      </c>
      <c r="I25" s="511">
        <f t="shared" si="9"/>
        <v>0</v>
      </c>
      <c r="J25" s="511"/>
      <c r="K25" s="518">
        <f>G25</f>
        <v>531163.95354986552</v>
      </c>
      <c r="L25" s="519">
        <f t="shared" ref="L25" si="11">IF(K25&lt;&gt;0,+G25-K25,0)</f>
        <v>0</v>
      </c>
      <c r="M25" s="518">
        <f>H25</f>
        <v>531163.95354986552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3331884.4109607544</v>
      </c>
      <c r="E26" s="516">
        <v>99407.380952380947</v>
      </c>
      <c r="F26" s="508">
        <v>3232477.0300083733</v>
      </c>
      <c r="G26" s="516">
        <v>447333.45497501275</v>
      </c>
      <c r="H26" s="510">
        <v>447333.45497501275</v>
      </c>
      <c r="I26" s="511">
        <f t="shared" si="9"/>
        <v>0</v>
      </c>
      <c r="J26" s="511"/>
      <c r="K26" s="518">
        <f>G26</f>
        <v>447333.45497501275</v>
      </c>
      <c r="L26" s="519">
        <f t="shared" ref="L26" si="12">IF(K26&lt;&gt;0,+G26-K26,0)</f>
        <v>0</v>
      </c>
      <c r="M26" s="518">
        <f>H26</f>
        <v>447333.45497501275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3232477.0300083733</v>
      </c>
      <c r="E27" s="522">
        <f>IF(+I14&lt;F26,I14,D27)</f>
        <v>99407.380952380947</v>
      </c>
      <c r="F27" s="523">
        <f t="shared" ref="F27:F48" si="13">+D27-E27</f>
        <v>3133069.6490559923</v>
      </c>
      <c r="G27" s="524">
        <f t="shared" ref="G27:G53" si="14">+I$12*((D27+F27)/2)+E27</f>
        <v>439384.78002015327</v>
      </c>
      <c r="H27" s="491">
        <f t="shared" ref="H27:H53" si="15">+I$13*((D27+F27)/2)+E27</f>
        <v>439384.78002015327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3133069.6490559923</v>
      </c>
      <c r="E28" s="522">
        <f>IF(+I14&lt;F27,I14,D28)</f>
        <v>99407.380952380947</v>
      </c>
      <c r="F28" s="523">
        <f t="shared" si="13"/>
        <v>3033662.2681036112</v>
      </c>
      <c r="G28" s="524">
        <f t="shared" si="14"/>
        <v>428766.28500998166</v>
      </c>
      <c r="H28" s="491">
        <f t="shared" si="15"/>
        <v>428766.28500998166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3033662.2681036112</v>
      </c>
      <c r="E29" s="522">
        <f>IF(+I14&lt;F28,I14,D29)</f>
        <v>99407.380952380947</v>
      </c>
      <c r="F29" s="523">
        <f t="shared" si="13"/>
        <v>2934254.8871512301</v>
      </c>
      <c r="G29" s="524">
        <f t="shared" si="14"/>
        <v>418147.78999980999</v>
      </c>
      <c r="H29" s="491">
        <f t="shared" si="15"/>
        <v>418147.78999980999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2934254.8871512301</v>
      </c>
      <c r="E30" s="522">
        <f>IF(+I14&lt;F29,I14,D30)</f>
        <v>99407.380952380947</v>
      </c>
      <c r="F30" s="523">
        <f t="shared" si="13"/>
        <v>2834847.5061988491</v>
      </c>
      <c r="G30" s="524">
        <f t="shared" si="14"/>
        <v>407529.29498963844</v>
      </c>
      <c r="H30" s="491">
        <f t="shared" si="15"/>
        <v>407529.29498963844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2834847.5061988491</v>
      </c>
      <c r="E31" s="522">
        <f>IF(+I14&lt;F30,I14,D31)</f>
        <v>99407.380952380947</v>
      </c>
      <c r="F31" s="523">
        <f t="shared" si="13"/>
        <v>2735440.125246468</v>
      </c>
      <c r="G31" s="524">
        <f t="shared" si="14"/>
        <v>396910.79997946677</v>
      </c>
      <c r="H31" s="491">
        <f t="shared" si="15"/>
        <v>396910.79997946677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2735440.125246468</v>
      </c>
      <c r="E32" s="522">
        <f>IF(+I14&lt;F31,I14,D32)</f>
        <v>99407.380952380947</v>
      </c>
      <c r="F32" s="523">
        <f t="shared" si="13"/>
        <v>2636032.7442940869</v>
      </c>
      <c r="G32" s="524">
        <f t="shared" si="14"/>
        <v>386292.30496929522</v>
      </c>
      <c r="H32" s="491">
        <f t="shared" si="15"/>
        <v>386292.30496929522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2636032.7442940869</v>
      </c>
      <c r="E33" s="522">
        <f>IF(+I14&lt;F32,I14,D33)</f>
        <v>99407.380952380947</v>
      </c>
      <c r="F33" s="523">
        <f t="shared" si="13"/>
        <v>2536625.3633417059</v>
      </c>
      <c r="G33" s="524">
        <f t="shared" si="14"/>
        <v>375673.80995912355</v>
      </c>
      <c r="H33" s="491">
        <f t="shared" si="15"/>
        <v>375673.80995912355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2536625.3633417059</v>
      </c>
      <c r="E34" s="522">
        <f>IF(+I14&lt;F33,I14,D34)</f>
        <v>99407.380952380947</v>
      </c>
      <c r="F34" s="523">
        <f t="shared" si="13"/>
        <v>2437217.9823893248</v>
      </c>
      <c r="G34" s="524">
        <f t="shared" si="14"/>
        <v>365055.314948952</v>
      </c>
      <c r="H34" s="491">
        <f t="shared" si="15"/>
        <v>365055.314948952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2437217.9823893248</v>
      </c>
      <c r="E35" s="522">
        <f>IF(+I14&lt;F34,I14,D35)</f>
        <v>99407.380952380947</v>
      </c>
      <c r="F35" s="523">
        <f t="shared" si="13"/>
        <v>2337810.6014369437</v>
      </c>
      <c r="G35" s="524">
        <f t="shared" si="14"/>
        <v>354436.81993878033</v>
      </c>
      <c r="H35" s="491">
        <f t="shared" si="15"/>
        <v>354436.81993878033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2337810.6014369437</v>
      </c>
      <c r="E36" s="522">
        <f>IF(+I14&lt;F35,I14,D36)</f>
        <v>99407.380952380947</v>
      </c>
      <c r="F36" s="523">
        <f t="shared" si="13"/>
        <v>2238403.2204845627</v>
      </c>
      <c r="G36" s="524">
        <f t="shared" si="14"/>
        <v>343818.32492860878</v>
      </c>
      <c r="H36" s="491">
        <f t="shared" si="15"/>
        <v>343818.32492860878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2238403.2204845627</v>
      </c>
      <c r="E37" s="522">
        <f>IF(+I14&lt;F36,I14,D37)</f>
        <v>99407.380952380947</v>
      </c>
      <c r="F37" s="523">
        <f t="shared" si="13"/>
        <v>2138995.8395321816</v>
      </c>
      <c r="G37" s="524">
        <f t="shared" si="14"/>
        <v>333199.82991843711</v>
      </c>
      <c r="H37" s="491">
        <f t="shared" si="15"/>
        <v>333199.82991843711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2138995.8395321816</v>
      </c>
      <c r="E38" s="522">
        <f>IF(+I14&lt;F37,I14,D38)</f>
        <v>99407.380952380947</v>
      </c>
      <c r="F38" s="523">
        <f t="shared" si="13"/>
        <v>2039588.4585798006</v>
      </c>
      <c r="G38" s="524">
        <f t="shared" si="14"/>
        <v>322581.3349082655</v>
      </c>
      <c r="H38" s="491">
        <f t="shared" si="15"/>
        <v>322581.3349082655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2039588.4585798006</v>
      </c>
      <c r="E39" s="522">
        <f>IF(+I14&lt;F38,I14,D39)</f>
        <v>99407.380952380947</v>
      </c>
      <c r="F39" s="523">
        <f t="shared" si="13"/>
        <v>1940181.0776274195</v>
      </c>
      <c r="G39" s="524">
        <f t="shared" si="14"/>
        <v>311962.83989809389</v>
      </c>
      <c r="H39" s="491">
        <f t="shared" si="15"/>
        <v>311962.83989809389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1940181.0776274195</v>
      </c>
      <c r="E40" s="522">
        <f>IF(+I14&lt;F39,I14,D40)</f>
        <v>99407.380952380947</v>
      </c>
      <c r="F40" s="523">
        <f t="shared" si="13"/>
        <v>1840773.6966750384</v>
      </c>
      <c r="G40" s="524">
        <f t="shared" si="14"/>
        <v>301344.34488792229</v>
      </c>
      <c r="H40" s="491">
        <f t="shared" si="15"/>
        <v>301344.34488792229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1840773.6966750384</v>
      </c>
      <c r="E41" s="522">
        <f>IF(+I14&lt;F40,I14,D41)</f>
        <v>99407.380952380947</v>
      </c>
      <c r="F41" s="523">
        <f t="shared" si="13"/>
        <v>1741366.3157226574</v>
      </c>
      <c r="G41" s="524">
        <f t="shared" si="14"/>
        <v>290725.84987775068</v>
      </c>
      <c r="H41" s="491">
        <f t="shared" si="15"/>
        <v>290725.84987775068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1741366.3157226574</v>
      </c>
      <c r="E42" s="522">
        <f>IF(+I14&lt;F41,I14,D42)</f>
        <v>99407.380952380947</v>
      </c>
      <c r="F42" s="523">
        <f t="shared" si="13"/>
        <v>1641958.9347702763</v>
      </c>
      <c r="G42" s="524">
        <f t="shared" si="14"/>
        <v>280107.35486757907</v>
      </c>
      <c r="H42" s="491">
        <f t="shared" si="15"/>
        <v>280107.35486757907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1641958.9347702763</v>
      </c>
      <c r="E43" s="522">
        <f>IF(+I14&lt;F42,I14,D43)</f>
        <v>99407.380952380947</v>
      </c>
      <c r="F43" s="523">
        <f t="shared" si="13"/>
        <v>1542551.5538178952</v>
      </c>
      <c r="G43" s="524">
        <f t="shared" si="14"/>
        <v>269488.85985740746</v>
      </c>
      <c r="H43" s="491">
        <f t="shared" si="15"/>
        <v>269488.85985740746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1542551.5538178952</v>
      </c>
      <c r="E44" s="522">
        <f>IF(+I14&lt;F43,I14,D44)</f>
        <v>99407.380952380947</v>
      </c>
      <c r="F44" s="523">
        <f t="shared" si="13"/>
        <v>1443144.1728655142</v>
      </c>
      <c r="G44" s="524">
        <f t="shared" si="14"/>
        <v>258870.36484723585</v>
      </c>
      <c r="H44" s="491">
        <f t="shared" si="15"/>
        <v>258870.36484723585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1443144.1728655142</v>
      </c>
      <c r="E45" s="522">
        <f>IF(+I14&lt;F44,I14,D45)</f>
        <v>99407.380952380947</v>
      </c>
      <c r="F45" s="523">
        <f t="shared" si="13"/>
        <v>1343736.7919131331</v>
      </c>
      <c r="G45" s="524">
        <f t="shared" si="14"/>
        <v>248251.86983706421</v>
      </c>
      <c r="H45" s="491">
        <f t="shared" si="15"/>
        <v>248251.86983706421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1343736.7919131331</v>
      </c>
      <c r="E46" s="522">
        <f>IF(+I14&lt;F45,I14,D46)</f>
        <v>99407.380952380947</v>
      </c>
      <c r="F46" s="523">
        <f t="shared" si="13"/>
        <v>1244329.4109607521</v>
      </c>
      <c r="G46" s="524">
        <f t="shared" si="14"/>
        <v>237633.3748268926</v>
      </c>
      <c r="H46" s="491">
        <f t="shared" si="15"/>
        <v>237633.3748268926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1244329.4109607521</v>
      </c>
      <c r="E47" s="522">
        <f>IF(+I14&lt;F46,I14,D47)</f>
        <v>99407.380952380947</v>
      </c>
      <c r="F47" s="523">
        <f t="shared" si="13"/>
        <v>1144922.030008371</v>
      </c>
      <c r="G47" s="524">
        <f t="shared" si="14"/>
        <v>227014.87981672099</v>
      </c>
      <c r="H47" s="491">
        <f t="shared" si="15"/>
        <v>227014.87981672099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1144922.030008371</v>
      </c>
      <c r="E48" s="522">
        <f>IF(+I14&lt;F47,I14,D48)</f>
        <v>99407.380952380947</v>
      </c>
      <c r="F48" s="523">
        <f t="shared" si="13"/>
        <v>1045514.64905599</v>
      </c>
      <c r="G48" s="524">
        <f t="shared" si="14"/>
        <v>216396.38480654938</v>
      </c>
      <c r="H48" s="491">
        <f t="shared" si="15"/>
        <v>216396.38480654938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1045514.64905599</v>
      </c>
      <c r="E49" s="522">
        <f>IF(+I14&lt;F48,I14,D49)</f>
        <v>99407.380952380947</v>
      </c>
      <c r="F49" s="523">
        <f t="shared" ref="F49:F72" si="16">+D49-E49</f>
        <v>946107.26810360909</v>
      </c>
      <c r="G49" s="524">
        <f t="shared" si="14"/>
        <v>205777.8897963778</v>
      </c>
      <c r="H49" s="491">
        <f t="shared" si="15"/>
        <v>205777.8897963778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946107.26810360909</v>
      </c>
      <c r="E50" s="522">
        <f>IF(+I14&lt;F49,I14,D50)</f>
        <v>99407.380952380947</v>
      </c>
      <c r="F50" s="523">
        <f t="shared" si="16"/>
        <v>846699.88715122815</v>
      </c>
      <c r="G50" s="524">
        <f t="shared" si="14"/>
        <v>195159.39478620619</v>
      </c>
      <c r="H50" s="491">
        <f t="shared" si="15"/>
        <v>195159.39478620619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846699.88715122815</v>
      </c>
      <c r="E51" s="522">
        <f>IF(+I14&lt;F50,I14,D51)</f>
        <v>99407.380952380947</v>
      </c>
      <c r="F51" s="523">
        <f t="shared" si="16"/>
        <v>747292.5061988472</v>
      </c>
      <c r="G51" s="524">
        <f t="shared" si="14"/>
        <v>184540.89977603458</v>
      </c>
      <c r="H51" s="491">
        <f t="shared" si="15"/>
        <v>184540.89977603458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747292.5061988472</v>
      </c>
      <c r="E52" s="522">
        <f>IF(+I14&lt;F51,I14,D52)</f>
        <v>99407.380952380947</v>
      </c>
      <c r="F52" s="523">
        <f t="shared" si="16"/>
        <v>647885.12524646625</v>
      </c>
      <c r="G52" s="524">
        <f t="shared" si="14"/>
        <v>173922.40476586297</v>
      </c>
      <c r="H52" s="491">
        <f t="shared" si="15"/>
        <v>173922.40476586297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647885.12524646625</v>
      </c>
      <c r="E53" s="522">
        <f>IF(+I14&lt;F52,I14,D53)</f>
        <v>99407.380952380947</v>
      </c>
      <c r="F53" s="523">
        <f t="shared" si="16"/>
        <v>548477.74429408531</v>
      </c>
      <c r="G53" s="524">
        <f t="shared" si="14"/>
        <v>163303.90975569139</v>
      </c>
      <c r="H53" s="491">
        <f t="shared" si="15"/>
        <v>163303.90975569139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548477.74429408531</v>
      </c>
      <c r="E54" s="522">
        <f>IF(+I14&lt;F53,I14,D54)</f>
        <v>99407.380952380947</v>
      </c>
      <c r="F54" s="523">
        <f t="shared" si="16"/>
        <v>449070.36334170436</v>
      </c>
      <c r="G54" s="524">
        <f t="shared" ref="G54:G72" si="22">+I$12*((D54+F54)/2)+E54</f>
        <v>152685.41474551978</v>
      </c>
      <c r="H54" s="491">
        <f t="shared" ref="H54:H72" si="23">+I$13*((D54+F54)/2)+E54</f>
        <v>152685.41474551978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449070.36334170436</v>
      </c>
      <c r="E55" s="522">
        <f>IF(+I14&lt;F54,I14,D55)</f>
        <v>99407.380952380947</v>
      </c>
      <c r="F55" s="523">
        <f t="shared" si="16"/>
        <v>349662.98238932341</v>
      </c>
      <c r="G55" s="524">
        <f t="shared" si="22"/>
        <v>142066.91973534817</v>
      </c>
      <c r="H55" s="491">
        <f t="shared" si="23"/>
        <v>142066.91973534817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349662.98238932341</v>
      </c>
      <c r="E56" s="522">
        <f>IF(+I14&lt;F55,I14,D56)</f>
        <v>99407.380952380947</v>
      </c>
      <c r="F56" s="523">
        <f t="shared" si="16"/>
        <v>250255.60143694247</v>
      </c>
      <c r="G56" s="524">
        <f t="shared" si="22"/>
        <v>131448.42472517659</v>
      </c>
      <c r="H56" s="491">
        <f t="shared" si="23"/>
        <v>131448.42472517659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250255.60143694247</v>
      </c>
      <c r="E57" s="522">
        <f>IF(+I14&lt;F56,I14,D57)</f>
        <v>99407.380952380947</v>
      </c>
      <c r="F57" s="523">
        <f t="shared" si="16"/>
        <v>150848.22048456152</v>
      </c>
      <c r="G57" s="524">
        <f t="shared" si="22"/>
        <v>120829.92971500498</v>
      </c>
      <c r="H57" s="491">
        <f t="shared" si="23"/>
        <v>120829.92971500498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150848.22048456152</v>
      </c>
      <c r="E58" s="522">
        <f>IF(+I14&lt;F57,I14,D58)</f>
        <v>99407.380952380947</v>
      </c>
      <c r="F58" s="523">
        <f t="shared" si="16"/>
        <v>51440.839532180573</v>
      </c>
      <c r="G58" s="524">
        <f t="shared" si="22"/>
        <v>110211.43470483337</v>
      </c>
      <c r="H58" s="491">
        <f t="shared" si="23"/>
        <v>110211.43470483337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51440.839532180573</v>
      </c>
      <c r="E59" s="522">
        <f>IF(+I14&lt;F58,I14,D59)</f>
        <v>51440.839532180573</v>
      </c>
      <c r="F59" s="523">
        <f t="shared" si="16"/>
        <v>0</v>
      </c>
      <c r="G59" s="524">
        <f t="shared" si="22"/>
        <v>54188.242655863891</v>
      </c>
      <c r="H59" s="491">
        <f t="shared" si="23"/>
        <v>54188.242655863891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22"/>
        <v>0</v>
      </c>
      <c r="H60" s="491">
        <f t="shared" si="23"/>
        <v>0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4175110.0000000014</v>
      </c>
      <c r="F73" s="375"/>
      <c r="G73" s="375">
        <f>SUM(G17:G72)</f>
        <v>14441916.994826498</v>
      </c>
      <c r="H73" s="375">
        <f>SUM(H17:H72)</f>
        <v>14441916.994826498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447333.45497501275</v>
      </c>
      <c r="N87" s="546">
        <f>IF(J92&lt;D11,0,VLOOKUP(J92,C17:O72,11))</f>
        <v>447333.45497501275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474603.22647649172</v>
      </c>
      <c r="N88" s="550">
        <f>IF(J92&lt;D11,0,VLOOKUP(J92,C99:P154,7))</f>
        <v>474603.22647649172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27269.771501478972</v>
      </c>
      <c r="N89" s="555">
        <f>+N88-N87</f>
        <v>27269.771501478972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101831.95121951219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24">+I99-H99</f>
        <v>0</v>
      </c>
      <c r="K99" s="514"/>
      <c r="L99" s="512">
        <f t="shared" ref="L99:L104" si="25">H99</f>
        <v>355738.24852974305</v>
      </c>
      <c r="M99" s="597">
        <f t="shared" ref="M99:M130" si="26">IF(L99&lt;&gt;0,+H99-L99,0)</f>
        <v>0</v>
      </c>
      <c r="N99" s="512">
        <f t="shared" ref="N99:N104" si="27">I99</f>
        <v>355738.24852974305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25"/>
        <v>648032.45637713163</v>
      </c>
      <c r="M100" s="519">
        <f t="shared" ref="M100:M105" si="31">IF(L100&lt;&gt;0,+H100-L100,0)</f>
        <v>0</v>
      </c>
      <c r="N100" s="518">
        <f t="shared" si="27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25"/>
        <v>639887.60268685024</v>
      </c>
      <c r="M101" s="519">
        <f t="shared" si="31"/>
        <v>0</v>
      </c>
      <c r="N101" s="518">
        <f t="shared" si="27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24"/>
        <v>0</v>
      </c>
      <c r="K102" s="514"/>
      <c r="L102" s="518">
        <f t="shared" si="25"/>
        <v>610268.70222496334</v>
      </c>
      <c r="M102" s="519">
        <f t="shared" si="31"/>
        <v>0</v>
      </c>
      <c r="N102" s="518">
        <f t="shared" si="27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24"/>
        <v>0</v>
      </c>
      <c r="K103" s="514"/>
      <c r="L103" s="518">
        <f t="shared" si="25"/>
        <v>576801.28539069893</v>
      </c>
      <c r="M103" s="519">
        <f t="shared" si="31"/>
        <v>0</v>
      </c>
      <c r="N103" s="518">
        <f t="shared" si="27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24"/>
        <v>0</v>
      </c>
      <c r="K104" s="514"/>
      <c r="L104" s="518">
        <f t="shared" si="25"/>
        <v>546476.62006900879</v>
      </c>
      <c r="M104" s="519">
        <f t="shared" si="31"/>
        <v>0</v>
      </c>
      <c r="N104" s="518">
        <f t="shared" si="27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24"/>
        <v>0</v>
      </c>
      <c r="K105" s="514"/>
      <c r="L105" s="518">
        <f t="shared" ref="L105" si="32">H105</f>
        <v>477581.56681566167</v>
      </c>
      <c r="M105" s="519">
        <f t="shared" si="31"/>
        <v>0</v>
      </c>
      <c r="N105" s="518">
        <f t="shared" ref="N105" si="33">I105</f>
        <v>477581.56681566167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3531335.7400332219</v>
      </c>
      <c r="E106" s="516">
        <v>97095.58139534884</v>
      </c>
      <c r="F106" s="515">
        <v>3434240.1586378729</v>
      </c>
      <c r="G106" s="515">
        <v>3482787.9493355472</v>
      </c>
      <c r="H106" s="575">
        <v>469895.10698233201</v>
      </c>
      <c r="I106" s="576">
        <v>469895.10698233201</v>
      </c>
      <c r="J106" s="514">
        <f t="shared" si="24"/>
        <v>0</v>
      </c>
      <c r="K106" s="514"/>
      <c r="L106" s="518">
        <f t="shared" ref="L106" si="34">H106</f>
        <v>469895.10698233201</v>
      </c>
      <c r="M106" s="519">
        <f t="shared" ref="M106" si="35">IF(L106&lt;&gt;0,+H106-L106,0)</f>
        <v>0</v>
      </c>
      <c r="N106" s="518">
        <f t="shared" ref="N106" si="36">I106</f>
        <v>469895.10698233201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3434240.1586378729</v>
      </c>
      <c r="E107" s="516">
        <v>99407.380952380947</v>
      </c>
      <c r="F107" s="515">
        <v>3334832.7776854918</v>
      </c>
      <c r="G107" s="515">
        <v>3384536.4681616826</v>
      </c>
      <c r="H107" s="575">
        <v>463494.94007104362</v>
      </c>
      <c r="I107" s="576">
        <v>463494.94007104362</v>
      </c>
      <c r="J107" s="514">
        <f t="shared" si="24"/>
        <v>0</v>
      </c>
      <c r="K107" s="514"/>
      <c r="L107" s="518">
        <f t="shared" ref="L107" si="37">H107</f>
        <v>463494.94007104362</v>
      </c>
      <c r="M107" s="519">
        <f t="shared" ref="M107" si="38">IF(L107&lt;&gt;0,+H107-L107,0)</f>
        <v>0</v>
      </c>
      <c r="N107" s="518">
        <f t="shared" ref="N107" si="39">I107</f>
        <v>463494.94007104362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3334832.7776854918</v>
      </c>
      <c r="E108" s="522">
        <f>IF(+J96&lt;F107,J96,D108)</f>
        <v>101831.95121951219</v>
      </c>
      <c r="F108" s="523">
        <f t="shared" ref="F108:F131" si="40">+D108-E108</f>
        <v>3233000.8264659797</v>
      </c>
      <c r="G108" s="523">
        <f t="shared" ref="G108:G130" si="41">+(F108+D108)/2</f>
        <v>3283916.8020757358</v>
      </c>
      <c r="H108" s="526">
        <f t="shared" ref="H108:H130" si="42">+J$94*G108+E108</f>
        <v>474603.22647649172</v>
      </c>
      <c r="I108" s="577">
        <f t="shared" ref="I108:I130" si="43">+J$95*G108+E108</f>
        <v>474603.22647649172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3233000.8264659797</v>
      </c>
      <c r="E109" s="522">
        <f>IF(+J96&lt;F108,J96,D109)</f>
        <v>101831.95121951219</v>
      </c>
      <c r="F109" s="523">
        <f t="shared" si="40"/>
        <v>3131168.8752464675</v>
      </c>
      <c r="G109" s="523">
        <f t="shared" si="41"/>
        <v>3182084.8508562236</v>
      </c>
      <c r="H109" s="526">
        <f t="shared" si="42"/>
        <v>463043.85131387803</v>
      </c>
      <c r="I109" s="577">
        <f t="shared" si="43"/>
        <v>463043.85131387803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3131168.8752464675</v>
      </c>
      <c r="E110" s="522">
        <f>IF(+J96&lt;F109,J96,D110)</f>
        <v>101831.95121951219</v>
      </c>
      <c r="F110" s="523">
        <f t="shared" si="40"/>
        <v>3029336.9240269554</v>
      </c>
      <c r="G110" s="523">
        <f t="shared" si="41"/>
        <v>3080252.8996367115</v>
      </c>
      <c r="H110" s="526">
        <f t="shared" si="42"/>
        <v>451484.47615126433</v>
      </c>
      <c r="I110" s="577">
        <f t="shared" si="43"/>
        <v>451484.47615126433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3029336.9240269554</v>
      </c>
      <c r="E111" s="522">
        <f>IF(+J96&lt;F110,J96,D111)</f>
        <v>101831.95121951219</v>
      </c>
      <c r="F111" s="523">
        <f t="shared" si="40"/>
        <v>2927504.9728074432</v>
      </c>
      <c r="G111" s="523">
        <f t="shared" si="41"/>
        <v>2978420.9484171993</v>
      </c>
      <c r="H111" s="526">
        <f t="shared" si="42"/>
        <v>439925.10098865064</v>
      </c>
      <c r="I111" s="577">
        <f t="shared" si="43"/>
        <v>439925.10098865064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2927504.9728074432</v>
      </c>
      <c r="E112" s="522">
        <f>IF(+J96&lt;F111,J96,D112)</f>
        <v>101831.95121951219</v>
      </c>
      <c r="F112" s="523">
        <f t="shared" si="40"/>
        <v>2825673.0215879311</v>
      </c>
      <c r="G112" s="523">
        <f t="shared" si="41"/>
        <v>2876588.9971976872</v>
      </c>
      <c r="H112" s="526">
        <f t="shared" si="42"/>
        <v>428365.72582603694</v>
      </c>
      <c r="I112" s="577">
        <f t="shared" si="43"/>
        <v>428365.72582603694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2825673.0215879311</v>
      </c>
      <c r="E113" s="522">
        <f>IF(+J96&lt;F112,J96,D113)</f>
        <v>101831.95121951219</v>
      </c>
      <c r="F113" s="523">
        <f t="shared" si="40"/>
        <v>2723841.0703684189</v>
      </c>
      <c r="G113" s="523">
        <f t="shared" si="41"/>
        <v>2774757.045978175</v>
      </c>
      <c r="H113" s="526">
        <f t="shared" si="42"/>
        <v>416806.35066342319</v>
      </c>
      <c r="I113" s="577">
        <f t="shared" si="43"/>
        <v>416806.35066342319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2723841.0703684189</v>
      </c>
      <c r="E114" s="522">
        <f>IF(+J96&lt;F113,J96,D114)</f>
        <v>101831.95121951219</v>
      </c>
      <c r="F114" s="523">
        <f t="shared" si="40"/>
        <v>2622009.1191489068</v>
      </c>
      <c r="G114" s="523">
        <f t="shared" si="41"/>
        <v>2672925.0947586629</v>
      </c>
      <c r="H114" s="526">
        <f t="shared" si="42"/>
        <v>405246.97550080949</v>
      </c>
      <c r="I114" s="577">
        <f t="shared" si="43"/>
        <v>405246.97550080949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2622009.1191489068</v>
      </c>
      <c r="E115" s="522">
        <f>IF(+J96&lt;F114,J96,D115)</f>
        <v>101831.95121951219</v>
      </c>
      <c r="F115" s="523">
        <f t="shared" si="40"/>
        <v>2520177.1679293946</v>
      </c>
      <c r="G115" s="523">
        <f t="shared" si="41"/>
        <v>2571093.1435391507</v>
      </c>
      <c r="H115" s="526">
        <f t="shared" si="42"/>
        <v>393687.6003381958</v>
      </c>
      <c r="I115" s="577">
        <f t="shared" si="43"/>
        <v>393687.6003381958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2520177.1679293946</v>
      </c>
      <c r="E116" s="522">
        <f>IF(+J96&lt;F115,J96,D116)</f>
        <v>101831.95121951219</v>
      </c>
      <c r="F116" s="523">
        <f t="shared" si="40"/>
        <v>2418345.2167098825</v>
      </c>
      <c r="G116" s="523">
        <f t="shared" si="41"/>
        <v>2469261.1923196386</v>
      </c>
      <c r="H116" s="526">
        <f t="shared" si="42"/>
        <v>382128.22517558211</v>
      </c>
      <c r="I116" s="577">
        <f t="shared" si="43"/>
        <v>382128.22517558211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2418345.2167098825</v>
      </c>
      <c r="E117" s="522">
        <f>IF(+J96&lt;F116,J96,D117)</f>
        <v>101831.95121951219</v>
      </c>
      <c r="F117" s="523">
        <f t="shared" si="40"/>
        <v>2316513.2654903703</v>
      </c>
      <c r="G117" s="523">
        <f t="shared" si="41"/>
        <v>2367429.2411001264</v>
      </c>
      <c r="H117" s="526">
        <f t="shared" si="42"/>
        <v>370568.85001296841</v>
      </c>
      <c r="I117" s="577">
        <f t="shared" si="43"/>
        <v>370568.85001296841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2316513.2654903703</v>
      </c>
      <c r="E118" s="522">
        <f>IF(+J96&lt;F117,J96,D118)</f>
        <v>101831.95121951219</v>
      </c>
      <c r="F118" s="523">
        <f t="shared" si="40"/>
        <v>2214681.3142708582</v>
      </c>
      <c r="G118" s="523">
        <f t="shared" si="41"/>
        <v>2265597.2898806143</v>
      </c>
      <c r="H118" s="526">
        <f t="shared" si="42"/>
        <v>359009.47485035472</v>
      </c>
      <c r="I118" s="577">
        <f t="shared" si="43"/>
        <v>359009.47485035472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2214681.3142708582</v>
      </c>
      <c r="E119" s="522">
        <f>IF(+J96&lt;F118,J96,D119)</f>
        <v>101831.95121951219</v>
      </c>
      <c r="F119" s="523">
        <f t="shared" si="40"/>
        <v>2112849.363051346</v>
      </c>
      <c r="G119" s="523">
        <f t="shared" si="41"/>
        <v>2163765.3386611021</v>
      </c>
      <c r="H119" s="526">
        <f t="shared" si="42"/>
        <v>347450.09968774102</v>
      </c>
      <c r="I119" s="577">
        <f t="shared" si="43"/>
        <v>347450.09968774102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2112849.363051346</v>
      </c>
      <c r="E120" s="522">
        <f>IF(+J96&lt;F119,J96,D120)</f>
        <v>101831.95121951219</v>
      </c>
      <c r="F120" s="523">
        <f t="shared" si="40"/>
        <v>2011017.4118318339</v>
      </c>
      <c r="G120" s="523">
        <f t="shared" si="41"/>
        <v>2061933.38744159</v>
      </c>
      <c r="H120" s="526">
        <f t="shared" si="42"/>
        <v>335890.72452512727</v>
      </c>
      <c r="I120" s="577">
        <f t="shared" si="43"/>
        <v>335890.72452512727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2011017.4118318339</v>
      </c>
      <c r="E121" s="522">
        <f>IF(+J96&lt;F120,J96,D121)</f>
        <v>101831.95121951219</v>
      </c>
      <c r="F121" s="523">
        <f t="shared" si="40"/>
        <v>1909185.4606123217</v>
      </c>
      <c r="G121" s="523">
        <f t="shared" si="41"/>
        <v>1960101.4362220778</v>
      </c>
      <c r="H121" s="526">
        <f t="shared" si="42"/>
        <v>324331.34936251357</v>
      </c>
      <c r="I121" s="577">
        <f t="shared" si="43"/>
        <v>324331.34936251357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1909185.4606123217</v>
      </c>
      <c r="E122" s="522">
        <f>IF(+J96&lt;F121,J96,D122)</f>
        <v>101831.95121951219</v>
      </c>
      <c r="F122" s="523">
        <f t="shared" si="40"/>
        <v>1807353.5093928096</v>
      </c>
      <c r="G122" s="523">
        <f t="shared" si="41"/>
        <v>1858269.4850025657</v>
      </c>
      <c r="H122" s="526">
        <f t="shared" si="42"/>
        <v>312771.97419989988</v>
      </c>
      <c r="I122" s="577">
        <f t="shared" si="43"/>
        <v>312771.97419989988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1807353.5093928096</v>
      </c>
      <c r="E123" s="522">
        <f>IF(+J96&lt;F122,J96,D123)</f>
        <v>101831.95121951219</v>
      </c>
      <c r="F123" s="523">
        <f t="shared" si="40"/>
        <v>1705521.5581732974</v>
      </c>
      <c r="G123" s="523">
        <f t="shared" si="41"/>
        <v>1756437.5337830535</v>
      </c>
      <c r="H123" s="526">
        <f t="shared" si="42"/>
        <v>301212.59903728619</v>
      </c>
      <c r="I123" s="577">
        <f t="shared" si="43"/>
        <v>301212.59903728619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1705521.5581732974</v>
      </c>
      <c r="E124" s="522">
        <f>IF(+J96&lt;F123,J96,D124)</f>
        <v>101831.95121951219</v>
      </c>
      <c r="F124" s="523">
        <f t="shared" si="40"/>
        <v>1603689.6069537853</v>
      </c>
      <c r="G124" s="523">
        <f t="shared" si="41"/>
        <v>1654605.5825635414</v>
      </c>
      <c r="H124" s="526">
        <f t="shared" si="42"/>
        <v>289653.22387467249</v>
      </c>
      <c r="I124" s="577">
        <f t="shared" si="43"/>
        <v>289653.22387467249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1603689.6069537853</v>
      </c>
      <c r="E125" s="522">
        <f>IF(+J96&lt;F124,J96,D125)</f>
        <v>101831.95121951219</v>
      </c>
      <c r="F125" s="523">
        <f t="shared" si="40"/>
        <v>1501857.6557342731</v>
      </c>
      <c r="G125" s="523">
        <f t="shared" si="41"/>
        <v>1552773.6313440292</v>
      </c>
      <c r="H125" s="526">
        <f t="shared" si="42"/>
        <v>278093.8487120588</v>
      </c>
      <c r="I125" s="577">
        <f t="shared" si="43"/>
        <v>278093.8487120588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1501857.6557342731</v>
      </c>
      <c r="E126" s="522">
        <f>IF(+J96&lt;F125,J96,D126)</f>
        <v>101831.95121951219</v>
      </c>
      <c r="F126" s="523">
        <f t="shared" si="40"/>
        <v>1400025.704514761</v>
      </c>
      <c r="G126" s="523">
        <f t="shared" si="41"/>
        <v>1450941.6801245171</v>
      </c>
      <c r="H126" s="526">
        <f t="shared" si="42"/>
        <v>266534.4735494451</v>
      </c>
      <c r="I126" s="577">
        <f t="shared" si="43"/>
        <v>266534.4735494451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1400025.704514761</v>
      </c>
      <c r="E127" s="522">
        <f>IF(+J96&lt;F126,J96,D127)</f>
        <v>101831.95121951219</v>
      </c>
      <c r="F127" s="523">
        <f t="shared" si="40"/>
        <v>1298193.7532952488</v>
      </c>
      <c r="G127" s="523">
        <f t="shared" si="41"/>
        <v>1349109.7289050049</v>
      </c>
      <c r="H127" s="526">
        <f t="shared" si="42"/>
        <v>254975.09838683141</v>
      </c>
      <c r="I127" s="577">
        <f t="shared" si="43"/>
        <v>254975.09838683141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1298193.7532952488</v>
      </c>
      <c r="E128" s="522">
        <f>IF(+J96&lt;F127,J96,D128)</f>
        <v>101831.95121951219</v>
      </c>
      <c r="F128" s="523">
        <f t="shared" si="40"/>
        <v>1196361.8020757367</v>
      </c>
      <c r="G128" s="523">
        <f t="shared" si="41"/>
        <v>1247277.7776854928</v>
      </c>
      <c r="H128" s="526">
        <f t="shared" si="42"/>
        <v>243415.72322421765</v>
      </c>
      <c r="I128" s="577">
        <f t="shared" si="43"/>
        <v>243415.72322421765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1196361.8020757367</v>
      </c>
      <c r="E129" s="522">
        <f>IF(+J96&lt;F128,J96,D129)</f>
        <v>101831.95121951219</v>
      </c>
      <c r="F129" s="523">
        <f t="shared" si="40"/>
        <v>1094529.8508562245</v>
      </c>
      <c r="G129" s="523">
        <f t="shared" si="41"/>
        <v>1145445.8264659806</v>
      </c>
      <c r="H129" s="526">
        <f t="shared" si="42"/>
        <v>231856.34806160396</v>
      </c>
      <c r="I129" s="577">
        <f t="shared" si="43"/>
        <v>231856.34806160396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1094529.8508562245</v>
      </c>
      <c r="E130" s="522">
        <f>IF(+J96&lt;F129,J96,D130)</f>
        <v>101831.95121951219</v>
      </c>
      <c r="F130" s="523">
        <f t="shared" si="40"/>
        <v>992697.89963671239</v>
      </c>
      <c r="G130" s="523">
        <f t="shared" si="41"/>
        <v>1043613.8752464685</v>
      </c>
      <c r="H130" s="526">
        <f t="shared" si="42"/>
        <v>220296.97289899027</v>
      </c>
      <c r="I130" s="577">
        <f t="shared" si="43"/>
        <v>220296.97289899027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992697.89963671239</v>
      </c>
      <c r="E131" s="522">
        <f>IF(+J96&lt;F130,J96,D131)</f>
        <v>101831.95121951219</v>
      </c>
      <c r="F131" s="523">
        <f t="shared" si="40"/>
        <v>890865.94841720024</v>
      </c>
      <c r="G131" s="523">
        <f t="shared" ref="G131:G154" si="44">+(F131+D131)/2</f>
        <v>941781.92402695632</v>
      </c>
      <c r="H131" s="526">
        <f t="shared" ref="H131:H154" si="45">+J$94*G131+E131</f>
        <v>208737.59773637657</v>
      </c>
      <c r="I131" s="577">
        <f t="shared" ref="I131:I154" si="46">+J$95*G131+E131</f>
        <v>208737.59773637657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>
      <c r="B132" s="195" t="str">
        <f t="shared" ref="B132:B154" si="51">IF(D132=F131,"","IU")</f>
        <v/>
      </c>
      <c r="C132" s="507">
        <f>IF(D93="","-",+C131+1)</f>
        <v>2045</v>
      </c>
      <c r="D132" s="374">
        <f>IF(F131+SUM(E$99:E131)=D$92,F131,D$92-SUM(E$99:E131))</f>
        <v>890865.94841720024</v>
      </c>
      <c r="E132" s="522">
        <f>IF(+J96&lt;F131,J96,D132)</f>
        <v>101831.95121951219</v>
      </c>
      <c r="F132" s="523">
        <f t="shared" ref="F132:F154" si="52">+D132-E132</f>
        <v>789033.99719768809</v>
      </c>
      <c r="G132" s="523">
        <f t="shared" si="44"/>
        <v>839949.97280744417</v>
      </c>
      <c r="H132" s="526">
        <f t="shared" si="45"/>
        <v>197178.22257376288</v>
      </c>
      <c r="I132" s="577">
        <f t="shared" si="46"/>
        <v>197178.22257376288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>
      <c r="B133" s="195" t="str">
        <f t="shared" si="51"/>
        <v/>
      </c>
      <c r="C133" s="507">
        <f>IF(D93="","-",+C132+1)</f>
        <v>2046</v>
      </c>
      <c r="D133" s="374">
        <f>IF(F132+SUM(E$99:E132)=D$92,F132,D$92-SUM(E$99:E132))</f>
        <v>789033.99719768809</v>
      </c>
      <c r="E133" s="522">
        <f>IF(+J96&lt;F132,J96,D133)</f>
        <v>101831.95121951219</v>
      </c>
      <c r="F133" s="523">
        <f t="shared" si="52"/>
        <v>687202.04597817594</v>
      </c>
      <c r="G133" s="523">
        <f t="shared" si="44"/>
        <v>738118.02158793202</v>
      </c>
      <c r="H133" s="526">
        <f t="shared" si="45"/>
        <v>185618.84741114918</v>
      </c>
      <c r="I133" s="577">
        <f t="shared" si="46"/>
        <v>185618.84741114918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>
      <c r="B134" s="195" t="str">
        <f t="shared" si="51"/>
        <v/>
      </c>
      <c r="C134" s="507">
        <f>IF(D93="","-",+C133+1)</f>
        <v>2047</v>
      </c>
      <c r="D134" s="374">
        <f>IF(F133+SUM(E$99:E133)=D$92,F133,D$92-SUM(E$99:E133))</f>
        <v>687202.04597817594</v>
      </c>
      <c r="E134" s="522">
        <f>IF(+J96&lt;F133,J96,D134)</f>
        <v>101831.95121951219</v>
      </c>
      <c r="F134" s="523">
        <f t="shared" si="52"/>
        <v>585370.09475866379</v>
      </c>
      <c r="G134" s="523">
        <f t="shared" si="44"/>
        <v>636286.07036841987</v>
      </c>
      <c r="H134" s="526">
        <f t="shared" si="45"/>
        <v>174059.47224853549</v>
      </c>
      <c r="I134" s="577">
        <f t="shared" si="46"/>
        <v>174059.47224853549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>
      <c r="B135" s="195" t="str">
        <f t="shared" si="51"/>
        <v/>
      </c>
      <c r="C135" s="507">
        <f>IF(D93="","-",+C134+1)</f>
        <v>2048</v>
      </c>
      <c r="D135" s="374">
        <f>IF(F134+SUM(E$99:E134)=D$92,F134,D$92-SUM(E$99:E134))</f>
        <v>585370.09475866379</v>
      </c>
      <c r="E135" s="522">
        <f>IF(+J96&lt;F134,J96,D135)</f>
        <v>101831.95121951219</v>
      </c>
      <c r="F135" s="523">
        <f t="shared" si="52"/>
        <v>483538.14353915158</v>
      </c>
      <c r="G135" s="523">
        <f t="shared" si="44"/>
        <v>534454.11914890772</v>
      </c>
      <c r="H135" s="526">
        <f t="shared" si="45"/>
        <v>162500.09708592176</v>
      </c>
      <c r="I135" s="577">
        <f t="shared" si="46"/>
        <v>162500.09708592176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>
      <c r="B136" s="195" t="str">
        <f t="shared" si="51"/>
        <v/>
      </c>
      <c r="C136" s="507">
        <f>IF(D93="","-",+C135+1)</f>
        <v>2049</v>
      </c>
      <c r="D136" s="374">
        <f>IF(F135+SUM(E$99:E135)=D$92,F135,D$92-SUM(E$99:E135))</f>
        <v>483538.14353915158</v>
      </c>
      <c r="E136" s="522">
        <f>IF(+J96&lt;F135,J96,D136)</f>
        <v>101831.95121951219</v>
      </c>
      <c r="F136" s="523">
        <f t="shared" si="52"/>
        <v>381706.19231963938</v>
      </c>
      <c r="G136" s="523">
        <f t="shared" si="44"/>
        <v>432622.16792939545</v>
      </c>
      <c r="H136" s="526">
        <f t="shared" si="45"/>
        <v>150940.72192330804</v>
      </c>
      <c r="I136" s="577">
        <f t="shared" si="46"/>
        <v>150940.72192330804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>
      <c r="B137" s="195" t="str">
        <f t="shared" si="51"/>
        <v/>
      </c>
      <c r="C137" s="507">
        <f>IF(D93="","-",+C136+1)</f>
        <v>2050</v>
      </c>
      <c r="D137" s="374">
        <f>IF(F136+SUM(E$99:E136)=D$92,F136,D$92-SUM(E$99:E136))</f>
        <v>381706.19231963938</v>
      </c>
      <c r="E137" s="522">
        <f>IF(+J96&lt;F136,J96,D137)</f>
        <v>101831.95121951219</v>
      </c>
      <c r="F137" s="523">
        <f t="shared" si="52"/>
        <v>279874.24110012717</v>
      </c>
      <c r="G137" s="523">
        <f t="shared" si="44"/>
        <v>330790.2167098833</v>
      </c>
      <c r="H137" s="526">
        <f t="shared" si="45"/>
        <v>139381.34676069434</v>
      </c>
      <c r="I137" s="577">
        <f t="shared" si="46"/>
        <v>139381.34676069434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>
      <c r="B138" s="195" t="str">
        <f t="shared" si="51"/>
        <v/>
      </c>
      <c r="C138" s="507">
        <f>IF(D93="","-",+C137+1)</f>
        <v>2051</v>
      </c>
      <c r="D138" s="374">
        <f>IF(F137+SUM(E$99:E137)=D$92,F137,D$92-SUM(E$99:E137))</f>
        <v>279874.24110012717</v>
      </c>
      <c r="E138" s="522">
        <f>IF(+J96&lt;F137,J96,D138)</f>
        <v>101831.95121951219</v>
      </c>
      <c r="F138" s="523">
        <f t="shared" si="52"/>
        <v>178042.28988061496</v>
      </c>
      <c r="G138" s="523">
        <f t="shared" si="44"/>
        <v>228958.26549037106</v>
      </c>
      <c r="H138" s="526">
        <f t="shared" si="45"/>
        <v>127821.97159808065</v>
      </c>
      <c r="I138" s="577">
        <f t="shared" si="46"/>
        <v>127821.97159808065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>
      <c r="B139" s="195" t="str">
        <f t="shared" si="51"/>
        <v/>
      </c>
      <c r="C139" s="507">
        <f>IF(D93="","-",+C138+1)</f>
        <v>2052</v>
      </c>
      <c r="D139" s="374">
        <f>IF(F138+SUM(E$99:E138)=D$92,F138,D$92-SUM(E$99:E138))</f>
        <v>178042.28988061496</v>
      </c>
      <c r="E139" s="522">
        <f>IF(+J96&lt;F138,J96,D139)</f>
        <v>101831.95121951219</v>
      </c>
      <c r="F139" s="523">
        <f t="shared" si="52"/>
        <v>76210.338661102767</v>
      </c>
      <c r="G139" s="523">
        <f t="shared" si="44"/>
        <v>127126.31427085886</v>
      </c>
      <c r="H139" s="526">
        <f t="shared" si="45"/>
        <v>116262.59643546693</v>
      </c>
      <c r="I139" s="577">
        <f t="shared" si="46"/>
        <v>116262.59643546693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>
      <c r="B140" s="195" t="str">
        <f t="shared" si="51"/>
        <v/>
      </c>
      <c r="C140" s="507">
        <f>IF(D93="","-",+C139+1)</f>
        <v>2053</v>
      </c>
      <c r="D140" s="374">
        <f>IF(F139+SUM(E$99:E139)=D$92,F139,D$92-SUM(E$99:E139))</f>
        <v>76210.338661102767</v>
      </c>
      <c r="E140" s="522">
        <f>IF(+J96&lt;F139,J96,D140)</f>
        <v>76210.338661102767</v>
      </c>
      <c r="F140" s="523">
        <f t="shared" si="52"/>
        <v>0</v>
      </c>
      <c r="G140" s="523">
        <f t="shared" si="44"/>
        <v>38105.169330551384</v>
      </c>
      <c r="H140" s="526">
        <f t="shared" si="45"/>
        <v>80535.817478426718</v>
      </c>
      <c r="I140" s="577">
        <f t="shared" si="46"/>
        <v>80535.817478426718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>
      <c r="B141" s="195" t="str">
        <f t="shared" si="51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2"/>
        <v>0</v>
      </c>
      <c r="G141" s="523">
        <f t="shared" si="44"/>
        <v>0</v>
      </c>
      <c r="H141" s="526">
        <f t="shared" si="45"/>
        <v>0</v>
      </c>
      <c r="I141" s="577">
        <f t="shared" si="46"/>
        <v>0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>
      <c r="B142" s="195" t="str">
        <f t="shared" si="51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2"/>
        <v>0</v>
      </c>
      <c r="G142" s="523">
        <f t="shared" si="44"/>
        <v>0</v>
      </c>
      <c r="H142" s="526">
        <f t="shared" si="45"/>
        <v>0</v>
      </c>
      <c r="I142" s="577">
        <f t="shared" si="46"/>
        <v>0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>
      <c r="B143" s="195" t="str">
        <f t="shared" si="51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4"/>
        <v>0</v>
      </c>
      <c r="H143" s="526">
        <f t="shared" si="45"/>
        <v>0</v>
      </c>
      <c r="I143" s="577">
        <f t="shared" si="46"/>
        <v>0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>
      <c r="B144" s="195" t="str">
        <f t="shared" si="51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>
      <c r="B145" s="195" t="str">
        <f t="shared" si="51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>
      <c r="B146" s="195" t="str">
        <f t="shared" si="51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>
      <c r="B147" s="195" t="str">
        <f t="shared" si="51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>
      <c r="B148" s="195" t="str">
        <f t="shared" si="51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>
      <c r="B149" s="195" t="str">
        <f t="shared" si="51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>
      <c r="B150" s="195" t="str">
        <f t="shared" si="51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>
      <c r="B151" s="195" t="str">
        <f t="shared" si="51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>
      <c r="B152" s="195" t="str">
        <f t="shared" si="51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>
      <c r="B153" s="195" t="str">
        <f t="shared" si="51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.5" thickBot="1">
      <c r="B154" s="195" t="str">
        <f t="shared" si="51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4"/>
        <v>0</v>
      </c>
      <c r="H154" s="530">
        <f t="shared" si="45"/>
        <v>0</v>
      </c>
      <c r="I154" s="579">
        <f t="shared" si="46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>
      <c r="C155" s="374" t="s">
        <v>78</v>
      </c>
      <c r="D155" s="375"/>
      <c r="E155" s="375">
        <f>SUM(E99:E154)</f>
        <v>4175109.9999999986</v>
      </c>
      <c r="F155" s="375"/>
      <c r="G155" s="375"/>
      <c r="H155" s="375">
        <f>SUM(H99:H154)</f>
        <v>14322565.513217198</v>
      </c>
      <c r="I155" s="375">
        <f>SUM(I99:I154)</f>
        <v>14322565.513217198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6555314.9493152928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6555314.9493152928</v>
      </c>
      <c r="O6" s="269"/>
      <c r="P6" s="269"/>
    </row>
    <row r="7" spans="1:17" ht="13.5" thickBot="1">
      <c r="C7" s="467" t="s">
        <v>48</v>
      </c>
      <c r="D7" s="620" t="s">
        <v>289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288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59305788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1412042.5714285714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>
      <c r="B18" s="195" t="str">
        <f t="shared" ref="B18:B49" si="5">IF(D18=F17,"","IU")</f>
        <v>IU</v>
      </c>
      <c r="C18" s="507">
        <f>IF(D11="","-",+C17+1)</f>
        <v>2013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>
      <c r="B19" s="195" t="str">
        <f t="shared" si="5"/>
        <v>IU</v>
      </c>
      <c r="C19" s="507">
        <f>IF(D11="","-",+C18+1)</f>
        <v>2014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>
      <c r="B20" s="195" t="str">
        <f t="shared" si="5"/>
        <v>IU</v>
      </c>
      <c r="C20" s="507">
        <f>IF(D11="","-",+C19+1)</f>
        <v>2015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>
      <c r="B21" s="195" t="str">
        <f t="shared" si="5"/>
        <v>IU</v>
      </c>
      <c r="C21" s="507">
        <f>IF(D12="","-",+C20+1)</f>
        <v>2016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>
      <c r="B22" s="195" t="str">
        <f t="shared" si="5"/>
        <v>IU</v>
      </c>
      <c r="C22" s="507">
        <f>IF(D11="","-",+C21+1)</f>
        <v>2017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508">
        <v>53497548.051954597</v>
      </c>
      <c r="E23" s="516">
        <v>1446482.6341463414</v>
      </c>
      <c r="F23" s="508">
        <v>52051065.417808257</v>
      </c>
      <c r="G23" s="516">
        <v>7351094.2535178615</v>
      </c>
      <c r="H23" s="510">
        <v>7351094.2535178615</v>
      </c>
      <c r="I23" s="511">
        <f t="shared" si="9"/>
        <v>0</v>
      </c>
      <c r="J23" s="511"/>
      <c r="K23" s="518">
        <f>G23</f>
        <v>7351094.2535178615</v>
      </c>
      <c r="L23" s="519">
        <f t="shared" si="6"/>
        <v>0</v>
      </c>
      <c r="M23" s="518">
        <f>H23</f>
        <v>7351094.2535178615</v>
      </c>
      <c r="N23" s="514">
        <f t="shared" si="7"/>
        <v>0</v>
      </c>
      <c r="O23" s="514">
        <f t="shared" si="8"/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508">
        <v>52051065.417808257</v>
      </c>
      <c r="E24" s="516">
        <v>1379204.3720930233</v>
      </c>
      <c r="F24" s="508">
        <v>50671861.045715235</v>
      </c>
      <c r="G24" s="516">
        <v>6492529.3826129548</v>
      </c>
      <c r="H24" s="510">
        <v>6492529.3826129548</v>
      </c>
      <c r="I24" s="511">
        <f t="shared" si="9"/>
        <v>0</v>
      </c>
      <c r="J24" s="511"/>
      <c r="K24" s="518">
        <f>G24</f>
        <v>6492529.3826129548</v>
      </c>
      <c r="L24" s="519">
        <f t="shared" ref="L24" si="10">IF(K24&lt;&gt;0,+G24-K24,0)</f>
        <v>0</v>
      </c>
      <c r="M24" s="518">
        <f>H24</f>
        <v>6492529.3826129548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>IU</v>
      </c>
      <c r="C25" s="507">
        <f>IF(D11="","-",+C24+1)</f>
        <v>2020</v>
      </c>
      <c r="D25" s="508">
        <v>50604582.783661917</v>
      </c>
      <c r="E25" s="516">
        <v>1446482.6341463414</v>
      </c>
      <c r="F25" s="508">
        <v>49158100.149515577</v>
      </c>
      <c r="G25" s="516">
        <v>7786106.7811752586</v>
      </c>
      <c r="H25" s="510">
        <v>7786106.7811752586</v>
      </c>
      <c r="I25" s="511">
        <f t="shared" si="9"/>
        <v>0</v>
      </c>
      <c r="J25" s="511"/>
      <c r="K25" s="518">
        <f>G25</f>
        <v>7786106.7811752586</v>
      </c>
      <c r="L25" s="519">
        <f t="shared" ref="L25" si="11">IF(K25&lt;&gt;0,+G25-K25,0)</f>
        <v>0</v>
      </c>
      <c r="M25" s="518">
        <f>H25</f>
        <v>7786106.7811752586</v>
      </c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508">
        <v>49225378.411568888</v>
      </c>
      <c r="E26" s="516">
        <v>1412042.5714285714</v>
      </c>
      <c r="F26" s="508">
        <v>47813335.840140313</v>
      </c>
      <c r="G26" s="516">
        <v>6555314.9493152928</v>
      </c>
      <c r="H26" s="510">
        <v>6555314.9493152928</v>
      </c>
      <c r="I26" s="511">
        <f t="shared" si="9"/>
        <v>0</v>
      </c>
      <c r="J26" s="511"/>
      <c r="K26" s="518">
        <f>G26</f>
        <v>6555314.9493152928</v>
      </c>
      <c r="L26" s="519">
        <f t="shared" ref="L26" si="12">IF(K26&lt;&gt;0,+G26-K26,0)</f>
        <v>0</v>
      </c>
      <c r="M26" s="518">
        <f>H26</f>
        <v>6555314.9493152928</v>
      </c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47813335.840140313</v>
      </c>
      <c r="E27" s="522">
        <f>IF(+I14&lt;F26,I14,D27)</f>
        <v>1412042.5714285714</v>
      </c>
      <c r="F27" s="523">
        <f t="shared" ref="F27:F48" si="13">+D27-E27</f>
        <v>46401293.268711738</v>
      </c>
      <c r="G27" s="524">
        <f t="shared" ref="G27:G53" si="14">+I$12*((D27+F27)/2)+E27</f>
        <v>6443950.4614309389</v>
      </c>
      <c r="H27" s="491">
        <f t="shared" ref="H27:H53" si="15">+I$13*((D27+F27)/2)+E27</f>
        <v>6443950.4614309389</v>
      </c>
      <c r="I27" s="511">
        <f t="shared" si="9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46401293.268711738</v>
      </c>
      <c r="E28" s="522">
        <f>IF(+I14&lt;F27,I14,D28)</f>
        <v>1412042.5714285714</v>
      </c>
      <c r="F28" s="523">
        <f t="shared" si="13"/>
        <v>44989250.697283164</v>
      </c>
      <c r="G28" s="524">
        <f t="shared" si="14"/>
        <v>6293118.9350873698</v>
      </c>
      <c r="H28" s="491">
        <f t="shared" si="15"/>
        <v>6293118.9350873698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44989250.697283164</v>
      </c>
      <c r="E29" s="522">
        <f>IF(+I14&lt;F28,I14,D29)</f>
        <v>1412042.5714285714</v>
      </c>
      <c r="F29" s="523">
        <f t="shared" si="13"/>
        <v>43577208.125854589</v>
      </c>
      <c r="G29" s="524">
        <f t="shared" si="14"/>
        <v>6142287.4087438025</v>
      </c>
      <c r="H29" s="491">
        <f t="shared" si="15"/>
        <v>6142287.4087438025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43577208.125854589</v>
      </c>
      <c r="E30" s="522">
        <f>IF(+I14&lt;F29,I14,D30)</f>
        <v>1412042.5714285714</v>
      </c>
      <c r="F30" s="523">
        <f t="shared" si="13"/>
        <v>42165165.554426014</v>
      </c>
      <c r="G30" s="524">
        <f t="shared" si="14"/>
        <v>5991455.8824002333</v>
      </c>
      <c r="H30" s="491">
        <f t="shared" si="15"/>
        <v>5991455.8824002333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42165165.554426014</v>
      </c>
      <c r="E31" s="522">
        <f>IF(+I14&lt;F30,I14,D31)</f>
        <v>1412042.5714285714</v>
      </c>
      <c r="F31" s="523">
        <f t="shared" si="13"/>
        <v>40753122.98299744</v>
      </c>
      <c r="G31" s="524">
        <f t="shared" si="14"/>
        <v>5840624.356056666</v>
      </c>
      <c r="H31" s="491">
        <f t="shared" si="15"/>
        <v>5840624.356056666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40753122.98299744</v>
      </c>
      <c r="E32" s="522">
        <f>IF(+I14&lt;F31,I14,D32)</f>
        <v>1412042.5714285714</v>
      </c>
      <c r="F32" s="523">
        <f t="shared" si="13"/>
        <v>39341080.411568865</v>
      </c>
      <c r="G32" s="524">
        <f t="shared" si="14"/>
        <v>5689792.8297130968</v>
      </c>
      <c r="H32" s="491">
        <f t="shared" si="15"/>
        <v>5689792.8297130968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39341080.411568865</v>
      </c>
      <c r="E33" s="522">
        <f>IF(+I14&lt;F32,I14,D33)</f>
        <v>1412042.5714285714</v>
      </c>
      <c r="F33" s="523">
        <f t="shared" si="13"/>
        <v>37929037.840140291</v>
      </c>
      <c r="G33" s="524">
        <f t="shared" si="14"/>
        <v>5538961.3033695286</v>
      </c>
      <c r="H33" s="491">
        <f t="shared" si="15"/>
        <v>5538961.3033695286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37929037.840140291</v>
      </c>
      <c r="E34" s="522">
        <f>IF(+I14&lt;F33,I14,D34)</f>
        <v>1412042.5714285714</v>
      </c>
      <c r="F34" s="523">
        <f t="shared" si="13"/>
        <v>36516995.268711716</v>
      </c>
      <c r="G34" s="524">
        <f t="shared" si="14"/>
        <v>5388129.7770259595</v>
      </c>
      <c r="H34" s="491">
        <f t="shared" si="15"/>
        <v>5388129.7770259595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36516995.268711716</v>
      </c>
      <c r="E35" s="522">
        <f>IF(+I14&lt;F34,I14,D35)</f>
        <v>1412042.5714285714</v>
      </c>
      <c r="F35" s="523">
        <f t="shared" si="13"/>
        <v>35104952.697283141</v>
      </c>
      <c r="G35" s="524">
        <f t="shared" si="14"/>
        <v>5237298.2506823912</v>
      </c>
      <c r="H35" s="491">
        <f t="shared" si="15"/>
        <v>5237298.2506823912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35104952.697283141</v>
      </c>
      <c r="E36" s="522">
        <f>IF(+I14&lt;F35,I14,D36)</f>
        <v>1412042.5714285714</v>
      </c>
      <c r="F36" s="523">
        <f t="shared" si="13"/>
        <v>33692910.125854567</v>
      </c>
      <c r="G36" s="524">
        <f t="shared" si="14"/>
        <v>5086466.7243388221</v>
      </c>
      <c r="H36" s="491">
        <f t="shared" si="15"/>
        <v>5086466.7243388221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33692910.125854567</v>
      </c>
      <c r="E37" s="522">
        <f>IF(+I14&lt;F36,I14,D37)</f>
        <v>1412042.5714285714</v>
      </c>
      <c r="F37" s="523">
        <f t="shared" si="13"/>
        <v>32280867.554425996</v>
      </c>
      <c r="G37" s="524">
        <f t="shared" si="14"/>
        <v>4935635.1979952548</v>
      </c>
      <c r="H37" s="491">
        <f t="shared" si="15"/>
        <v>4935635.1979952548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32280867.554425996</v>
      </c>
      <c r="E38" s="522">
        <f>IF(+I14&lt;F37,I14,D38)</f>
        <v>1412042.5714285714</v>
      </c>
      <c r="F38" s="523">
        <f t="shared" si="13"/>
        <v>30868824.982997425</v>
      </c>
      <c r="G38" s="524">
        <f t="shared" si="14"/>
        <v>4784803.6716516856</v>
      </c>
      <c r="H38" s="491">
        <f t="shared" si="15"/>
        <v>4784803.6716516856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30868824.982997425</v>
      </c>
      <c r="E39" s="522">
        <f>IF(+I14&lt;F38,I14,D39)</f>
        <v>1412042.5714285714</v>
      </c>
      <c r="F39" s="523">
        <f t="shared" si="13"/>
        <v>29456782.411568854</v>
      </c>
      <c r="G39" s="524">
        <f t="shared" si="14"/>
        <v>4633972.1453081183</v>
      </c>
      <c r="H39" s="491">
        <f t="shared" si="15"/>
        <v>4633972.1453081183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29456782.411568854</v>
      </c>
      <c r="E40" s="522">
        <f>IF(+I14&lt;F39,I14,D40)</f>
        <v>1412042.5714285714</v>
      </c>
      <c r="F40" s="523">
        <f t="shared" si="13"/>
        <v>28044739.840140283</v>
      </c>
      <c r="G40" s="524">
        <f t="shared" si="14"/>
        <v>4483140.6189645501</v>
      </c>
      <c r="H40" s="491">
        <f t="shared" si="15"/>
        <v>4483140.6189645501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28044739.840140283</v>
      </c>
      <c r="E41" s="522">
        <f>IF(+I14&lt;F40,I14,D41)</f>
        <v>1412042.5714285714</v>
      </c>
      <c r="F41" s="523">
        <f t="shared" si="13"/>
        <v>26632697.268711712</v>
      </c>
      <c r="G41" s="524">
        <f t="shared" si="14"/>
        <v>4332309.0926209819</v>
      </c>
      <c r="H41" s="491">
        <f t="shared" si="15"/>
        <v>4332309.0926209819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26632697.268711712</v>
      </c>
      <c r="E42" s="522">
        <f>IF(+I14&lt;F41,I14,D42)</f>
        <v>1412042.5714285714</v>
      </c>
      <c r="F42" s="523">
        <f t="shared" si="13"/>
        <v>25220654.697283141</v>
      </c>
      <c r="G42" s="524">
        <f t="shared" si="14"/>
        <v>4181477.5662774136</v>
      </c>
      <c r="H42" s="491">
        <f t="shared" si="15"/>
        <v>4181477.5662774136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25220654.697283141</v>
      </c>
      <c r="E43" s="522">
        <f>IF(+I14&lt;F42,I14,D43)</f>
        <v>1412042.5714285714</v>
      </c>
      <c r="F43" s="523">
        <f t="shared" si="13"/>
        <v>23808612.12585457</v>
      </c>
      <c r="G43" s="524">
        <f t="shared" si="14"/>
        <v>4030646.0399338459</v>
      </c>
      <c r="H43" s="491">
        <f t="shared" si="15"/>
        <v>4030646.0399338459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23808612.12585457</v>
      </c>
      <c r="E44" s="522">
        <f>IF(+I14&lt;F43,I14,D44)</f>
        <v>1412042.5714285714</v>
      </c>
      <c r="F44" s="523">
        <f t="shared" si="13"/>
        <v>22396569.554426</v>
      </c>
      <c r="G44" s="524">
        <f t="shared" si="14"/>
        <v>3879814.5135902776</v>
      </c>
      <c r="H44" s="491">
        <f t="shared" si="15"/>
        <v>3879814.5135902776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22396569.554426</v>
      </c>
      <c r="E45" s="522">
        <f>IF(+I14&lt;F44,I14,D45)</f>
        <v>1412042.5714285714</v>
      </c>
      <c r="F45" s="523">
        <f t="shared" si="13"/>
        <v>20984526.982997429</v>
      </c>
      <c r="G45" s="524">
        <f t="shared" si="14"/>
        <v>3728982.9872467099</v>
      </c>
      <c r="H45" s="491">
        <f t="shared" si="15"/>
        <v>3728982.9872467099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20984526.982997429</v>
      </c>
      <c r="E46" s="522">
        <f>IF(+I14&lt;F45,I14,D46)</f>
        <v>1412042.5714285714</v>
      </c>
      <c r="F46" s="523">
        <f t="shared" si="13"/>
        <v>19572484.411568858</v>
      </c>
      <c r="G46" s="524">
        <f t="shared" si="14"/>
        <v>3578151.4609031412</v>
      </c>
      <c r="H46" s="491">
        <f t="shared" si="15"/>
        <v>3578151.4609031412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19572484.411568858</v>
      </c>
      <c r="E47" s="522">
        <f>IF(+I14&lt;F46,I14,D47)</f>
        <v>1412042.5714285714</v>
      </c>
      <c r="F47" s="523">
        <f t="shared" si="13"/>
        <v>18160441.840140287</v>
      </c>
      <c r="G47" s="524">
        <f t="shared" si="14"/>
        <v>3427319.9345595734</v>
      </c>
      <c r="H47" s="491">
        <f t="shared" si="15"/>
        <v>3427319.9345595734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18160441.840140287</v>
      </c>
      <c r="E48" s="522">
        <f>IF(+I14&lt;F47,I14,D48)</f>
        <v>1412042.5714285714</v>
      </c>
      <c r="F48" s="523">
        <f t="shared" si="13"/>
        <v>16748399.268711716</v>
      </c>
      <c r="G48" s="524">
        <f t="shared" si="14"/>
        <v>3276488.4082160052</v>
      </c>
      <c r="H48" s="491">
        <f t="shared" si="15"/>
        <v>3276488.4082160052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16748399.268711716</v>
      </c>
      <c r="E49" s="522">
        <f>IF(+I14&lt;F48,I14,D49)</f>
        <v>1412042.5714285714</v>
      </c>
      <c r="F49" s="523">
        <f t="shared" ref="F49:F72" si="16">+D49-E49</f>
        <v>15336356.697283145</v>
      </c>
      <c r="G49" s="524">
        <f t="shared" si="14"/>
        <v>3125656.881872437</v>
      </c>
      <c r="H49" s="491">
        <f t="shared" si="15"/>
        <v>3125656.881872437</v>
      </c>
      <c r="I49" s="511">
        <f t="shared" ref="I49:I72" si="17">H49-G49</f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>
      <c r="B50" s="195" t="str">
        <f t="shared" ref="B50:B72" si="21">IF(D50=F49,"","IU")</f>
        <v/>
      </c>
      <c r="C50" s="507">
        <f>IF(D11="","-",+C49+1)</f>
        <v>2045</v>
      </c>
      <c r="D50" s="523">
        <f>IF(F49+SUM(E$17:E49)=D$10,F49,D$10-SUM(E$17:E49))</f>
        <v>15336356.697283145</v>
      </c>
      <c r="E50" s="522">
        <f>IF(+I14&lt;F49,I14,D50)</f>
        <v>1412042.5714285714</v>
      </c>
      <c r="F50" s="523">
        <f t="shared" si="16"/>
        <v>13924314.125854574</v>
      </c>
      <c r="G50" s="524">
        <f t="shared" si="14"/>
        <v>2974825.3555288692</v>
      </c>
      <c r="H50" s="491">
        <f t="shared" si="15"/>
        <v>2974825.3555288692</v>
      </c>
      <c r="I50" s="511">
        <f t="shared" si="17"/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>
      <c r="B51" s="195" t="str">
        <f t="shared" si="21"/>
        <v/>
      </c>
      <c r="C51" s="507">
        <f>IF(D11="","-",+C50+1)</f>
        <v>2046</v>
      </c>
      <c r="D51" s="523">
        <f>IF(F50+SUM(E$17:E50)=D$10,F50,D$10-SUM(E$17:E50))</f>
        <v>13924314.125854574</v>
      </c>
      <c r="E51" s="522">
        <f>IF(+I14&lt;F50,I14,D51)</f>
        <v>1412042.5714285714</v>
      </c>
      <c r="F51" s="523">
        <f t="shared" si="16"/>
        <v>12512271.554426003</v>
      </c>
      <c r="G51" s="524">
        <f t="shared" si="14"/>
        <v>2823993.8291853014</v>
      </c>
      <c r="H51" s="491">
        <f t="shared" si="15"/>
        <v>2823993.8291853014</v>
      </c>
      <c r="I51" s="511">
        <f t="shared" si="17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>
      <c r="B52" s="195" t="str">
        <f t="shared" si="21"/>
        <v/>
      </c>
      <c r="C52" s="507">
        <f>IF(D11="","-",+C51+1)</f>
        <v>2047</v>
      </c>
      <c r="D52" s="523">
        <f>IF(F51+SUM(E$17:E51)=D$10,F51,D$10-SUM(E$17:E51))</f>
        <v>12512271.554426003</v>
      </c>
      <c r="E52" s="522">
        <f>IF(+I14&lt;F51,I14,D52)</f>
        <v>1412042.5714285714</v>
      </c>
      <c r="F52" s="523">
        <f t="shared" si="16"/>
        <v>11100228.982997432</v>
      </c>
      <c r="G52" s="524">
        <f t="shared" si="14"/>
        <v>2673162.3028417332</v>
      </c>
      <c r="H52" s="491">
        <f t="shared" si="15"/>
        <v>2673162.3028417332</v>
      </c>
      <c r="I52" s="511">
        <f t="shared" si="17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>
      <c r="B53" s="195" t="str">
        <f t="shared" si="21"/>
        <v/>
      </c>
      <c r="C53" s="507">
        <f>IF(D11="","-",+C52+1)</f>
        <v>2048</v>
      </c>
      <c r="D53" s="523">
        <f>IF(F52+SUM(E$17:E52)=D$10,F52,D$10-SUM(E$17:E52))</f>
        <v>11100228.982997432</v>
      </c>
      <c r="E53" s="522">
        <f>IF(+I14&lt;F52,I14,D53)</f>
        <v>1412042.5714285714</v>
      </c>
      <c r="F53" s="523">
        <f t="shared" si="16"/>
        <v>9688186.4115688615</v>
      </c>
      <c r="G53" s="524">
        <f t="shared" si="14"/>
        <v>2522330.776498165</v>
      </c>
      <c r="H53" s="491">
        <f t="shared" si="15"/>
        <v>2522330.776498165</v>
      </c>
      <c r="I53" s="511">
        <f t="shared" si="17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>
      <c r="B54" s="195" t="str">
        <f t="shared" si="21"/>
        <v/>
      </c>
      <c r="C54" s="507">
        <f>IF(D11="","-",+C53+1)</f>
        <v>2049</v>
      </c>
      <c r="D54" s="523">
        <f>IF(F53+SUM(E$17:E53)=D$10,F53,D$10-SUM(E$17:E53))</f>
        <v>9688186.4115688615</v>
      </c>
      <c r="E54" s="522">
        <f>IF(+I14&lt;F53,I14,D54)</f>
        <v>1412042.5714285714</v>
      </c>
      <c r="F54" s="523">
        <f t="shared" si="16"/>
        <v>8276143.8401402906</v>
      </c>
      <c r="G54" s="524">
        <f t="shared" ref="G54:G72" si="22">+I$12*((D54+F54)/2)+E54</f>
        <v>2371499.2501545968</v>
      </c>
      <c r="H54" s="491">
        <f t="shared" ref="H54:H72" si="23">+I$13*((D54+F54)/2)+E54</f>
        <v>2371499.2501545968</v>
      </c>
      <c r="I54" s="511">
        <f t="shared" si="17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>
      <c r="B55" s="195" t="str">
        <f t="shared" si="21"/>
        <v/>
      </c>
      <c r="C55" s="507">
        <f>IF(D11="","-",+C54+1)</f>
        <v>2050</v>
      </c>
      <c r="D55" s="523">
        <f>IF(F54+SUM(E$17:E54)=D$10,F54,D$10-SUM(E$17:E54))</f>
        <v>8276143.8401402906</v>
      </c>
      <c r="E55" s="522">
        <f>IF(+I14&lt;F54,I14,D55)</f>
        <v>1412042.5714285714</v>
      </c>
      <c r="F55" s="523">
        <f t="shared" si="16"/>
        <v>6864101.2687117197</v>
      </c>
      <c r="G55" s="524">
        <f t="shared" si="22"/>
        <v>2220667.7238110285</v>
      </c>
      <c r="H55" s="491">
        <f t="shared" si="23"/>
        <v>2220667.7238110285</v>
      </c>
      <c r="I55" s="511">
        <f t="shared" si="17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>
      <c r="B56" s="195" t="str">
        <f t="shared" si="21"/>
        <v/>
      </c>
      <c r="C56" s="507">
        <f>IF(D11="","-",+C55+1)</f>
        <v>2051</v>
      </c>
      <c r="D56" s="523">
        <f>IF(F55+SUM(E$17:E55)=D$10,F55,D$10-SUM(E$17:E55))</f>
        <v>6864101.2687117197</v>
      </c>
      <c r="E56" s="522">
        <f>IF(+I14&lt;F55,I14,D56)</f>
        <v>1412042.5714285714</v>
      </c>
      <c r="F56" s="523">
        <f t="shared" si="16"/>
        <v>5452058.6972831488</v>
      </c>
      <c r="G56" s="524">
        <f t="shared" si="22"/>
        <v>2069836.1974674608</v>
      </c>
      <c r="H56" s="491">
        <f t="shared" si="23"/>
        <v>2069836.1974674608</v>
      </c>
      <c r="I56" s="511">
        <f t="shared" si="17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>
      <c r="B57" s="195" t="str">
        <f t="shared" si="21"/>
        <v/>
      </c>
      <c r="C57" s="507">
        <f>IF(D11="","-",+C56+1)</f>
        <v>2052</v>
      </c>
      <c r="D57" s="523">
        <f>IF(F56+SUM(E$17:E56)=D$10,F56,D$10-SUM(E$17:E56))</f>
        <v>5452058.6972831488</v>
      </c>
      <c r="E57" s="522">
        <f>IF(+I14&lt;F56,I14,D57)</f>
        <v>1412042.5714285714</v>
      </c>
      <c r="F57" s="523">
        <f t="shared" si="16"/>
        <v>4040016.1258545774</v>
      </c>
      <c r="G57" s="524">
        <f t="shared" si="22"/>
        <v>1919004.6711238925</v>
      </c>
      <c r="H57" s="491">
        <f t="shared" si="23"/>
        <v>1919004.6711238925</v>
      </c>
      <c r="I57" s="511">
        <f t="shared" si="17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>
      <c r="B58" s="195" t="str">
        <f t="shared" si="21"/>
        <v/>
      </c>
      <c r="C58" s="507">
        <f>IF(D11="","-",+C57+1)</f>
        <v>2053</v>
      </c>
      <c r="D58" s="523">
        <f>IF(F57+SUM(E$17:E57)=D$10,F57,D$10-SUM(E$17:E57))</f>
        <v>4040016.1258545774</v>
      </c>
      <c r="E58" s="522">
        <f>IF(+I14&lt;F57,I14,D58)</f>
        <v>1412042.5714285714</v>
      </c>
      <c r="F58" s="523">
        <f t="shared" si="16"/>
        <v>2627973.554426006</v>
      </c>
      <c r="G58" s="524">
        <f t="shared" si="22"/>
        <v>1768173.1447803243</v>
      </c>
      <c r="H58" s="491">
        <f t="shared" si="23"/>
        <v>1768173.1447803243</v>
      </c>
      <c r="I58" s="511">
        <f t="shared" si="17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21"/>
        <v/>
      </c>
      <c r="C59" s="507">
        <f>IF(D11="","-",+C58+1)</f>
        <v>2054</v>
      </c>
      <c r="D59" s="523">
        <f>IF(F58+SUM(E$17:E58)=D$10,F58,D$10-SUM(E$17:E58))</f>
        <v>2627973.554426006</v>
      </c>
      <c r="E59" s="522">
        <f>IF(+I14&lt;F58,I14,D59)</f>
        <v>1412042.5714285714</v>
      </c>
      <c r="F59" s="523">
        <f t="shared" si="16"/>
        <v>1215930.9829974347</v>
      </c>
      <c r="G59" s="524">
        <f t="shared" si="22"/>
        <v>1617341.6184367561</v>
      </c>
      <c r="H59" s="491">
        <f t="shared" si="23"/>
        <v>1617341.6184367561</v>
      </c>
      <c r="I59" s="511">
        <f t="shared" si="17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>
      <c r="B60" s="195" t="str">
        <f t="shared" si="21"/>
        <v/>
      </c>
      <c r="C60" s="507">
        <f>IF(D11="","-",+C59+1)</f>
        <v>2055</v>
      </c>
      <c r="D60" s="523">
        <f>IF(F59+SUM(E$17:E59)=D$10,F59,D$10-SUM(E$17:E59))</f>
        <v>1215930.9829974347</v>
      </c>
      <c r="E60" s="522">
        <f>IF(+I14&lt;F59,I14,D60)</f>
        <v>1215930.9829974347</v>
      </c>
      <c r="F60" s="523">
        <f t="shared" si="16"/>
        <v>0</v>
      </c>
      <c r="G60" s="524">
        <f t="shared" si="22"/>
        <v>1280872.624915635</v>
      </c>
      <c r="H60" s="491">
        <f t="shared" si="23"/>
        <v>1280872.624915635</v>
      </c>
      <c r="I60" s="511">
        <f t="shared" si="17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>
      <c r="B61" s="195" t="str">
        <f t="shared" si="21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22"/>
        <v>0</v>
      </c>
      <c r="H61" s="491">
        <f t="shared" si="23"/>
        <v>0</v>
      </c>
      <c r="I61" s="511">
        <f t="shared" si="17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>
      <c r="B62" s="195" t="str">
        <f t="shared" si="21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22"/>
        <v>0</v>
      </c>
      <c r="H62" s="491">
        <f t="shared" si="23"/>
        <v>0</v>
      </c>
      <c r="I62" s="511">
        <f t="shared" si="17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>
      <c r="B63" s="195" t="str">
        <f t="shared" si="21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22"/>
        <v>0</v>
      </c>
      <c r="H63" s="491">
        <f t="shared" si="23"/>
        <v>0</v>
      </c>
      <c r="I63" s="511">
        <f t="shared" si="17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>
      <c r="B64" s="195" t="str">
        <f t="shared" si="21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22"/>
        <v>0</v>
      </c>
      <c r="H64" s="491">
        <f t="shared" si="23"/>
        <v>0</v>
      </c>
      <c r="I64" s="511">
        <f t="shared" si="17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>
      <c r="B65" s="195" t="str">
        <f t="shared" si="21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22"/>
        <v>0</v>
      </c>
      <c r="H65" s="491">
        <f t="shared" si="23"/>
        <v>0</v>
      </c>
      <c r="I65" s="511">
        <f t="shared" si="17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>
      <c r="B66" s="195" t="str">
        <f t="shared" si="21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22"/>
        <v>0</v>
      </c>
      <c r="H66" s="491">
        <f t="shared" si="23"/>
        <v>0</v>
      </c>
      <c r="I66" s="511">
        <f t="shared" si="17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>
      <c r="B67" s="195" t="str">
        <f t="shared" si="21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22"/>
        <v>0</v>
      </c>
      <c r="H67" s="491">
        <f t="shared" si="23"/>
        <v>0</v>
      </c>
      <c r="I67" s="511">
        <f t="shared" si="17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>
      <c r="B68" s="195" t="str">
        <f t="shared" si="21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22"/>
        <v>0</v>
      </c>
      <c r="H68" s="491">
        <f t="shared" si="23"/>
        <v>0</v>
      </c>
      <c r="I68" s="511">
        <f t="shared" si="17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>
      <c r="B69" s="195" t="str">
        <f t="shared" si="21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22"/>
        <v>0</v>
      </c>
      <c r="H69" s="491">
        <f t="shared" si="23"/>
        <v>0</v>
      </c>
      <c r="I69" s="511">
        <f t="shared" si="17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>
      <c r="B70" s="195" t="str">
        <f t="shared" si="21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22"/>
        <v>0</v>
      </c>
      <c r="H70" s="491">
        <f t="shared" si="23"/>
        <v>0</v>
      </c>
      <c r="I70" s="511">
        <f t="shared" si="17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>
      <c r="B71" s="195" t="str">
        <f t="shared" si="21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22"/>
        <v>0</v>
      </c>
      <c r="H71" s="491">
        <f t="shared" si="23"/>
        <v>0</v>
      </c>
      <c r="I71" s="511">
        <f t="shared" si="17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.5" thickBot="1">
      <c r="B72" s="195" t="str">
        <f t="shared" si="21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22"/>
        <v>0</v>
      </c>
      <c r="H72" s="471">
        <f t="shared" si="23"/>
        <v>0</v>
      </c>
      <c r="I72" s="531">
        <f t="shared" si="17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>
      <c r="C73" s="374" t="s">
        <v>78</v>
      </c>
      <c r="D73" s="375"/>
      <c r="E73" s="375">
        <f>SUM(E17:E72)</f>
        <v>59305788.000000022</v>
      </c>
      <c r="F73" s="375"/>
      <c r="G73" s="375">
        <f>SUM(G17:G72)</f>
        <v>198575189.71407089</v>
      </c>
      <c r="H73" s="375">
        <f>SUM(H17:H72)</f>
        <v>198575189.71407089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6555314.9493152928</v>
      </c>
      <c r="N87" s="546">
        <f>IF(J92&lt;D11,0,VLOOKUP(J92,C17:O72,11))</f>
        <v>6555314.9493152928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6958608.7151588602</v>
      </c>
      <c r="N88" s="550">
        <f>IF(J92&lt;D11,0,VLOOKUP(J92,C99:P154,7))</f>
        <v>6958608.7151588602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403293.76584356744</v>
      </c>
      <c r="N89" s="555">
        <f>+N88-N87</f>
        <v>403293.76584356744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TP208126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59305788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1446482.6341463414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2012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24">+I99-H99</f>
        <v>0</v>
      </c>
      <c r="K99" s="514"/>
      <c r="L99" s="512">
        <f t="shared" ref="L99:L104" si="25">H99</f>
        <v>347040.94031483348</v>
      </c>
      <c r="M99" s="597">
        <f t="shared" ref="M99:M130" si="26">IF(L99&lt;&gt;0,+H99-L99,0)</f>
        <v>0</v>
      </c>
      <c r="N99" s="512">
        <f t="shared" ref="N99:N104" si="27">I99</f>
        <v>347040.94031483348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>
      <c r="B100" s="195" t="str">
        <f t="shared" ref="B100:B131" si="30">IF(D100=F99,"","IU")</f>
        <v>IU</v>
      </c>
      <c r="C100" s="507">
        <f>IF(D93="","-",+C99+1)</f>
        <v>2013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25"/>
        <v>1407885.0103828101</v>
      </c>
      <c r="M100" s="519">
        <f t="shared" ref="M100:M105" si="31">IF(L100&lt;&gt;0,+H100-L100,0)</f>
        <v>0</v>
      </c>
      <c r="N100" s="518">
        <f t="shared" si="27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si="30"/>
        <v>IU</v>
      </c>
      <c r="C101" s="507">
        <f>IF(D93="","-",+C100+1)</f>
        <v>2014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25"/>
        <v>9145377.6421220824</v>
      </c>
      <c r="M101" s="519">
        <f t="shared" si="31"/>
        <v>0</v>
      </c>
      <c r="N101" s="518">
        <f t="shared" si="27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30"/>
        <v>IU</v>
      </c>
      <c r="C102" s="507">
        <f>IF(D93="","-",+C101+1)</f>
        <v>2015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24"/>
        <v>0</v>
      </c>
      <c r="K102" s="514"/>
      <c r="L102" s="518">
        <f t="shared" si="25"/>
        <v>8734925.0443726294</v>
      </c>
      <c r="M102" s="519">
        <f t="shared" si="31"/>
        <v>0</v>
      </c>
      <c r="N102" s="518">
        <f t="shared" si="27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30"/>
        <v>IU</v>
      </c>
      <c r="C103" s="507">
        <f>IF(D93="","-",+C102+1)</f>
        <v>2016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24"/>
        <v>0</v>
      </c>
      <c r="K103" s="514"/>
      <c r="L103" s="518">
        <f t="shared" si="25"/>
        <v>8435983.0947099216</v>
      </c>
      <c r="M103" s="519">
        <f t="shared" si="31"/>
        <v>0</v>
      </c>
      <c r="N103" s="518">
        <f t="shared" si="27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30"/>
        <v/>
      </c>
      <c r="C104" s="507">
        <f>IF(D93="","-",+C103+1)</f>
        <v>2017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24"/>
        <v>0</v>
      </c>
      <c r="K104" s="514"/>
      <c r="L104" s="518">
        <f t="shared" si="25"/>
        <v>7994757.3762234207</v>
      </c>
      <c r="M104" s="519">
        <f t="shared" si="31"/>
        <v>0</v>
      </c>
      <c r="N104" s="518">
        <f t="shared" si="27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>
      <c r="B105" s="195" t="str">
        <f t="shared" si="30"/>
        <v/>
      </c>
      <c r="C105" s="507">
        <f>IF(D93="","-",+C104+1)</f>
        <v>2018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24"/>
        <v>0</v>
      </c>
      <c r="K105" s="514"/>
      <c r="L105" s="518">
        <f t="shared" ref="L105" si="32">H105</f>
        <v>6985790.362479778</v>
      </c>
      <c r="M105" s="519">
        <f t="shared" si="31"/>
        <v>0</v>
      </c>
      <c r="N105" s="518">
        <f t="shared" ref="N105" si="33">I105</f>
        <v>6985790.362479778</v>
      </c>
      <c r="O105" s="514">
        <f t="shared" si="28"/>
        <v>0</v>
      </c>
      <c r="P105" s="514">
        <f t="shared" si="29"/>
        <v>0</v>
      </c>
      <c r="Q105" s="269"/>
    </row>
    <row r="106" spans="1:17">
      <c r="B106" s="195" t="str">
        <f t="shared" si="30"/>
        <v/>
      </c>
      <c r="C106" s="507">
        <f>IF(D93="","-",+C105+1)</f>
        <v>2019</v>
      </c>
      <c r="D106" s="508">
        <v>52073389.265287921</v>
      </c>
      <c r="E106" s="516">
        <v>1379204.3720930233</v>
      </c>
      <c r="F106" s="515">
        <v>50694184.893194899</v>
      </c>
      <c r="G106" s="515">
        <v>51383787.07924141</v>
      </c>
      <c r="H106" s="575">
        <v>6879353.0244559515</v>
      </c>
      <c r="I106" s="576">
        <v>6879353.0244559515</v>
      </c>
      <c r="J106" s="514">
        <f t="shared" si="24"/>
        <v>0</v>
      </c>
      <c r="K106" s="514"/>
      <c r="L106" s="518">
        <f t="shared" ref="L106" si="34">H106</f>
        <v>6879353.0244559515</v>
      </c>
      <c r="M106" s="519">
        <f t="shared" ref="M106" si="35">IF(L106&lt;&gt;0,+H106-L106,0)</f>
        <v>0</v>
      </c>
      <c r="N106" s="518">
        <f t="shared" ref="N106" si="36">I106</f>
        <v>6879353.0244559515</v>
      </c>
      <c r="O106" s="514">
        <f t="shared" si="28"/>
        <v>0</v>
      </c>
      <c r="P106" s="514">
        <f t="shared" si="29"/>
        <v>0</v>
      </c>
      <c r="Q106" s="269"/>
    </row>
    <row r="107" spans="1:17">
      <c r="B107" s="195" t="str">
        <f t="shared" si="30"/>
        <v/>
      </c>
      <c r="C107" s="507">
        <f>IF(D93="","-",+C106+1)</f>
        <v>2020</v>
      </c>
      <c r="D107" s="508">
        <v>50694184.893194899</v>
      </c>
      <c r="E107" s="516">
        <v>1412042.5714285714</v>
      </c>
      <c r="F107" s="515">
        <v>49282142.321766324</v>
      </c>
      <c r="G107" s="515">
        <v>49988163.607480615</v>
      </c>
      <c r="H107" s="575">
        <v>6789460.9103591554</v>
      </c>
      <c r="I107" s="576">
        <v>6789460.9103591554</v>
      </c>
      <c r="J107" s="514">
        <f t="shared" si="24"/>
        <v>0</v>
      </c>
      <c r="K107" s="514"/>
      <c r="L107" s="518">
        <f t="shared" ref="L107" si="37">H107</f>
        <v>6789460.9103591554</v>
      </c>
      <c r="M107" s="519">
        <f t="shared" ref="M107" si="38">IF(L107&lt;&gt;0,+H107-L107,0)</f>
        <v>0</v>
      </c>
      <c r="N107" s="518">
        <f t="shared" ref="N107" si="39">I107</f>
        <v>6789460.9103591554</v>
      </c>
      <c r="O107" s="514">
        <f t="shared" si="28"/>
        <v>0</v>
      </c>
      <c r="P107" s="514">
        <f t="shared" si="29"/>
        <v>0</v>
      </c>
      <c r="Q107" s="269"/>
    </row>
    <row r="108" spans="1:17">
      <c r="B108" s="195" t="str">
        <f t="shared" si="30"/>
        <v/>
      </c>
      <c r="C108" s="507">
        <f>IF(D93="","-",+C107+1)</f>
        <v>2021</v>
      </c>
      <c r="D108" s="374">
        <f>IF(F107+SUM(E$99:E107)=D$92,F107,D$92-SUM(E$99:E107))</f>
        <v>49282142.321766324</v>
      </c>
      <c r="E108" s="522">
        <f>IF(+J96&lt;F107,J96,D108)</f>
        <v>1446482.6341463414</v>
      </c>
      <c r="F108" s="523">
        <f t="shared" ref="F108:F131" si="40">+D108-E108</f>
        <v>47835659.687619984</v>
      </c>
      <c r="G108" s="523">
        <f t="shared" ref="G108:G130" si="41">+(F108+D108)/2</f>
        <v>48558901.004693151</v>
      </c>
      <c r="H108" s="526">
        <f t="shared" ref="H108:H130" si="42">+J$94*G108+E108</f>
        <v>6958608.7151588602</v>
      </c>
      <c r="I108" s="577">
        <f t="shared" ref="I108:I130" si="43">+J$95*G108+E108</f>
        <v>6958608.7151588602</v>
      </c>
      <c r="J108" s="514">
        <f t="shared" si="24"/>
        <v>0</v>
      </c>
      <c r="K108" s="514"/>
      <c r="L108" s="525"/>
      <c r="M108" s="514">
        <f t="shared" si="26"/>
        <v>0</v>
      </c>
      <c r="N108" s="525"/>
      <c r="O108" s="514">
        <f t="shared" si="28"/>
        <v>0</v>
      </c>
      <c r="P108" s="514">
        <f t="shared" si="29"/>
        <v>0</v>
      </c>
      <c r="Q108" s="269"/>
    </row>
    <row r="109" spans="1:17">
      <c r="B109" s="195" t="str">
        <f t="shared" si="30"/>
        <v/>
      </c>
      <c r="C109" s="507">
        <f>IF(D93="","-",+C108+1)</f>
        <v>2022</v>
      </c>
      <c r="D109" s="374">
        <f>IF(F108+SUM(E$99:E108)=D$92,F108,D$92-SUM(E$99:E108))</f>
        <v>47835659.687619984</v>
      </c>
      <c r="E109" s="522">
        <f>IF(+J96&lt;F108,J96,D109)</f>
        <v>1446482.6341463414</v>
      </c>
      <c r="F109" s="523">
        <f t="shared" si="40"/>
        <v>46389177.053473644</v>
      </c>
      <c r="G109" s="523">
        <f t="shared" si="41"/>
        <v>47112418.370546818</v>
      </c>
      <c r="H109" s="526">
        <f t="shared" si="42"/>
        <v>6794412.357983497</v>
      </c>
      <c r="I109" s="577">
        <f t="shared" si="43"/>
        <v>6794412.357983497</v>
      </c>
      <c r="J109" s="514">
        <f t="shared" si="24"/>
        <v>0</v>
      </c>
      <c r="K109" s="514"/>
      <c r="L109" s="525"/>
      <c r="M109" s="514">
        <f t="shared" si="26"/>
        <v>0</v>
      </c>
      <c r="N109" s="525"/>
      <c r="O109" s="514">
        <f t="shared" si="28"/>
        <v>0</v>
      </c>
      <c r="P109" s="514">
        <f t="shared" si="29"/>
        <v>0</v>
      </c>
      <c r="Q109" s="269"/>
    </row>
    <row r="110" spans="1:17">
      <c r="B110" s="195" t="str">
        <f t="shared" si="30"/>
        <v/>
      </c>
      <c r="C110" s="507">
        <f>IF(D93="","-",+C109+1)</f>
        <v>2023</v>
      </c>
      <c r="D110" s="374">
        <f>IF(F109+SUM(E$99:E109)=D$92,F109,D$92-SUM(E$99:E109))</f>
        <v>46389177.053473644</v>
      </c>
      <c r="E110" s="522">
        <f>IF(+J96&lt;F109,J96,D110)</f>
        <v>1446482.6341463414</v>
      </c>
      <c r="F110" s="523">
        <f t="shared" si="40"/>
        <v>44942694.419327304</v>
      </c>
      <c r="G110" s="523">
        <f t="shared" si="41"/>
        <v>45665935.73640047</v>
      </c>
      <c r="H110" s="526">
        <f t="shared" si="42"/>
        <v>6630216.0008081328</v>
      </c>
      <c r="I110" s="577">
        <f t="shared" si="43"/>
        <v>6630216.0008081328</v>
      </c>
      <c r="J110" s="514">
        <f t="shared" si="24"/>
        <v>0</v>
      </c>
      <c r="K110" s="514"/>
      <c r="L110" s="525"/>
      <c r="M110" s="514">
        <f t="shared" si="26"/>
        <v>0</v>
      </c>
      <c r="N110" s="525"/>
      <c r="O110" s="514">
        <f t="shared" si="28"/>
        <v>0</v>
      </c>
      <c r="P110" s="514">
        <f t="shared" si="29"/>
        <v>0</v>
      </c>
      <c r="Q110" s="269"/>
    </row>
    <row r="111" spans="1:17">
      <c r="B111" s="195" t="str">
        <f t="shared" si="30"/>
        <v/>
      </c>
      <c r="C111" s="507">
        <f>IF(D93="","-",+C110+1)</f>
        <v>2024</v>
      </c>
      <c r="D111" s="374">
        <f>IF(F110+SUM(E$99:E110)=D$92,F110,D$92-SUM(E$99:E110))</f>
        <v>44942694.419327304</v>
      </c>
      <c r="E111" s="522">
        <f>IF(+J96&lt;F110,J96,D111)</f>
        <v>1446482.6341463414</v>
      </c>
      <c r="F111" s="523">
        <f t="shared" si="40"/>
        <v>43496211.785180964</v>
      </c>
      <c r="G111" s="523">
        <f t="shared" si="41"/>
        <v>44219453.102254137</v>
      </c>
      <c r="H111" s="526">
        <f t="shared" si="42"/>
        <v>6466019.6436327696</v>
      </c>
      <c r="I111" s="577">
        <f t="shared" si="43"/>
        <v>6466019.6436327696</v>
      </c>
      <c r="J111" s="514">
        <f t="shared" si="24"/>
        <v>0</v>
      </c>
      <c r="K111" s="514"/>
      <c r="L111" s="525"/>
      <c r="M111" s="514">
        <f t="shared" si="26"/>
        <v>0</v>
      </c>
      <c r="N111" s="525"/>
      <c r="O111" s="514">
        <f t="shared" si="28"/>
        <v>0</v>
      </c>
      <c r="P111" s="514">
        <f t="shared" si="29"/>
        <v>0</v>
      </c>
      <c r="Q111" s="269"/>
    </row>
    <row r="112" spans="1:17">
      <c r="B112" s="195" t="str">
        <f t="shared" si="30"/>
        <v/>
      </c>
      <c r="C112" s="507">
        <f>IF(D93="","-",+C111+1)</f>
        <v>2025</v>
      </c>
      <c r="D112" s="374">
        <f>IF(F111+SUM(E$99:E111)=D$92,F111,D$92-SUM(E$99:E111))</f>
        <v>43496211.785180964</v>
      </c>
      <c r="E112" s="522">
        <f>IF(+J96&lt;F111,J96,D112)</f>
        <v>1446482.6341463414</v>
      </c>
      <c r="F112" s="523">
        <f t="shared" si="40"/>
        <v>42049729.151034623</v>
      </c>
      <c r="G112" s="523">
        <f t="shared" si="41"/>
        <v>42772970.46810779</v>
      </c>
      <c r="H112" s="526">
        <f t="shared" si="42"/>
        <v>6301823.2864574045</v>
      </c>
      <c r="I112" s="577">
        <f t="shared" si="43"/>
        <v>6301823.2864574045</v>
      </c>
      <c r="J112" s="514">
        <f t="shared" si="24"/>
        <v>0</v>
      </c>
      <c r="K112" s="514"/>
      <c r="L112" s="525"/>
      <c r="M112" s="514">
        <f t="shared" si="26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>
      <c r="B113" s="195" t="str">
        <f t="shared" si="30"/>
        <v/>
      </c>
      <c r="C113" s="507">
        <f>IF(D93="","-",+C112+1)</f>
        <v>2026</v>
      </c>
      <c r="D113" s="374">
        <f>IF(F112+SUM(E$99:E112)=D$92,F112,D$92-SUM(E$99:E112))</f>
        <v>42049729.151034623</v>
      </c>
      <c r="E113" s="522">
        <f>IF(+J96&lt;F112,J96,D113)</f>
        <v>1446482.6341463414</v>
      </c>
      <c r="F113" s="523">
        <f t="shared" si="40"/>
        <v>40603246.516888283</v>
      </c>
      <c r="G113" s="523">
        <f t="shared" si="41"/>
        <v>41326487.833961457</v>
      </c>
      <c r="H113" s="526">
        <f t="shared" si="42"/>
        <v>6137626.9292820422</v>
      </c>
      <c r="I113" s="577">
        <f t="shared" si="43"/>
        <v>6137626.9292820422</v>
      </c>
      <c r="J113" s="514">
        <f t="shared" si="24"/>
        <v>0</v>
      </c>
      <c r="K113" s="514"/>
      <c r="L113" s="525"/>
      <c r="M113" s="514">
        <f t="shared" si="26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>
      <c r="B114" s="195" t="str">
        <f t="shared" si="30"/>
        <v/>
      </c>
      <c r="C114" s="507">
        <f>IF(D93="","-",+C113+1)</f>
        <v>2027</v>
      </c>
      <c r="D114" s="374">
        <f>IF(F113+SUM(E$99:E113)=D$92,F113,D$92-SUM(E$99:E113))</f>
        <v>40603246.516888283</v>
      </c>
      <c r="E114" s="522">
        <f>IF(+J96&lt;F113,J96,D114)</f>
        <v>1446482.6341463414</v>
      </c>
      <c r="F114" s="523">
        <f t="shared" si="40"/>
        <v>39156763.882741943</v>
      </c>
      <c r="G114" s="523">
        <f t="shared" si="41"/>
        <v>39880005.199815109</v>
      </c>
      <c r="H114" s="526">
        <f t="shared" si="42"/>
        <v>5973430.5721066771</v>
      </c>
      <c r="I114" s="577">
        <f t="shared" si="43"/>
        <v>5973430.5721066771</v>
      </c>
      <c r="J114" s="514">
        <f t="shared" si="24"/>
        <v>0</v>
      </c>
      <c r="K114" s="514"/>
      <c r="L114" s="525"/>
      <c r="M114" s="514">
        <f t="shared" si="26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>
      <c r="B115" s="195" t="str">
        <f t="shared" si="30"/>
        <v/>
      </c>
      <c r="C115" s="507">
        <f>IF(D93="","-",+C114+1)</f>
        <v>2028</v>
      </c>
      <c r="D115" s="374">
        <f>IF(F114+SUM(E$99:E114)=D$92,F114,D$92-SUM(E$99:E114))</f>
        <v>39156763.882741943</v>
      </c>
      <c r="E115" s="522">
        <f>IF(+J96&lt;F114,J96,D115)</f>
        <v>1446482.6341463414</v>
      </c>
      <c r="F115" s="523">
        <f t="shared" si="40"/>
        <v>37710281.248595603</v>
      </c>
      <c r="G115" s="523">
        <f t="shared" si="41"/>
        <v>38433522.565668777</v>
      </c>
      <c r="H115" s="526">
        <f t="shared" si="42"/>
        <v>5809234.2149313139</v>
      </c>
      <c r="I115" s="577">
        <f t="shared" si="43"/>
        <v>5809234.2149313139</v>
      </c>
      <c r="J115" s="514">
        <f t="shared" si="24"/>
        <v>0</v>
      </c>
      <c r="K115" s="514"/>
      <c r="L115" s="525"/>
      <c r="M115" s="514">
        <f t="shared" si="26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>
      <c r="B116" s="195" t="str">
        <f t="shared" si="30"/>
        <v/>
      </c>
      <c r="C116" s="507">
        <f>IF(D93="","-",+C115+1)</f>
        <v>2029</v>
      </c>
      <c r="D116" s="374">
        <f>IF(F115+SUM(E$99:E115)=D$92,F115,D$92-SUM(E$99:E115))</f>
        <v>37710281.248595603</v>
      </c>
      <c r="E116" s="522">
        <f>IF(+J96&lt;F115,J96,D116)</f>
        <v>1446482.6341463414</v>
      </c>
      <c r="F116" s="523">
        <f t="shared" si="40"/>
        <v>36263798.614449263</v>
      </c>
      <c r="G116" s="523">
        <f t="shared" si="41"/>
        <v>36987039.931522429</v>
      </c>
      <c r="H116" s="526">
        <f t="shared" si="42"/>
        <v>5645037.8577559497</v>
      </c>
      <c r="I116" s="577">
        <f t="shared" si="43"/>
        <v>5645037.8577559497</v>
      </c>
      <c r="J116" s="514">
        <f t="shared" si="24"/>
        <v>0</v>
      </c>
      <c r="K116" s="514"/>
      <c r="L116" s="525"/>
      <c r="M116" s="514">
        <f t="shared" si="26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>
      <c r="B117" s="195" t="str">
        <f t="shared" si="30"/>
        <v/>
      </c>
      <c r="C117" s="507">
        <f>IF(D93="","-",+C116+1)</f>
        <v>2030</v>
      </c>
      <c r="D117" s="374">
        <f>IF(F116+SUM(E$99:E116)=D$92,F116,D$92-SUM(E$99:E116))</f>
        <v>36263798.614449263</v>
      </c>
      <c r="E117" s="522">
        <f>IF(+J96&lt;F116,J96,D117)</f>
        <v>1446482.6341463414</v>
      </c>
      <c r="F117" s="523">
        <f t="shared" si="40"/>
        <v>34817315.980302922</v>
      </c>
      <c r="G117" s="523">
        <f t="shared" si="41"/>
        <v>35540557.297376096</v>
      </c>
      <c r="H117" s="526">
        <f t="shared" si="42"/>
        <v>5480841.5005805865</v>
      </c>
      <c r="I117" s="577">
        <f t="shared" si="43"/>
        <v>5480841.5005805865</v>
      </c>
      <c r="J117" s="514">
        <f t="shared" si="24"/>
        <v>0</v>
      </c>
      <c r="K117" s="514"/>
      <c r="L117" s="525"/>
      <c r="M117" s="514">
        <f t="shared" si="26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>
      <c r="B118" s="195" t="str">
        <f t="shared" si="30"/>
        <v/>
      </c>
      <c r="C118" s="507">
        <f>IF(D93="","-",+C117+1)</f>
        <v>2031</v>
      </c>
      <c r="D118" s="374">
        <f>IF(F117+SUM(E$99:E117)=D$92,F117,D$92-SUM(E$99:E117))</f>
        <v>34817315.980302922</v>
      </c>
      <c r="E118" s="522">
        <f>IF(+J96&lt;F117,J96,D118)</f>
        <v>1446482.6341463414</v>
      </c>
      <c r="F118" s="523">
        <f t="shared" si="40"/>
        <v>33370833.346156582</v>
      </c>
      <c r="G118" s="523">
        <f t="shared" si="41"/>
        <v>34094074.663229749</v>
      </c>
      <c r="H118" s="526">
        <f t="shared" si="42"/>
        <v>5316645.1434052214</v>
      </c>
      <c r="I118" s="577">
        <f t="shared" si="43"/>
        <v>5316645.1434052214</v>
      </c>
      <c r="J118" s="514">
        <f t="shared" si="24"/>
        <v>0</v>
      </c>
      <c r="K118" s="514"/>
      <c r="L118" s="525"/>
      <c r="M118" s="514">
        <f t="shared" si="26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>
      <c r="B119" s="195" t="str">
        <f t="shared" si="30"/>
        <v/>
      </c>
      <c r="C119" s="507">
        <f>IF(D93="","-",+C118+1)</f>
        <v>2032</v>
      </c>
      <c r="D119" s="374">
        <f>IF(F118+SUM(E$99:E118)=D$92,F118,D$92-SUM(E$99:E118))</f>
        <v>33370833.346156582</v>
      </c>
      <c r="E119" s="522">
        <f>IF(+J96&lt;F118,J96,D119)</f>
        <v>1446482.6341463414</v>
      </c>
      <c r="F119" s="523">
        <f t="shared" si="40"/>
        <v>31924350.712010242</v>
      </c>
      <c r="G119" s="523">
        <f t="shared" si="41"/>
        <v>32647592.029083412</v>
      </c>
      <c r="H119" s="526">
        <f t="shared" si="42"/>
        <v>5152448.7862298582</v>
      </c>
      <c r="I119" s="577">
        <f t="shared" si="43"/>
        <v>5152448.7862298582</v>
      </c>
      <c r="J119" s="514">
        <f t="shared" si="24"/>
        <v>0</v>
      </c>
      <c r="K119" s="514"/>
      <c r="L119" s="525"/>
      <c r="M119" s="514">
        <f t="shared" si="26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>
      <c r="B120" s="195" t="str">
        <f t="shared" si="30"/>
        <v/>
      </c>
      <c r="C120" s="507">
        <f>IF(D93="","-",+C119+1)</f>
        <v>2033</v>
      </c>
      <c r="D120" s="374">
        <f>IF(F119+SUM(E$99:E119)=D$92,F119,D$92-SUM(E$99:E119))</f>
        <v>31924350.712010242</v>
      </c>
      <c r="E120" s="522">
        <f>IF(+J96&lt;F119,J96,D120)</f>
        <v>1446482.6341463414</v>
      </c>
      <c r="F120" s="523">
        <f t="shared" si="40"/>
        <v>30477868.077863902</v>
      </c>
      <c r="G120" s="523">
        <f t="shared" si="41"/>
        <v>31201109.394937072</v>
      </c>
      <c r="H120" s="526">
        <f t="shared" si="42"/>
        <v>4988252.4290544949</v>
      </c>
      <c r="I120" s="577">
        <f t="shared" si="43"/>
        <v>4988252.4290544949</v>
      </c>
      <c r="J120" s="514">
        <f t="shared" si="24"/>
        <v>0</v>
      </c>
      <c r="K120" s="514"/>
      <c r="L120" s="525"/>
      <c r="M120" s="514">
        <f t="shared" si="26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>
      <c r="B121" s="195" t="str">
        <f t="shared" si="30"/>
        <v/>
      </c>
      <c r="C121" s="507">
        <f>IF(D93="","-",+C120+1)</f>
        <v>2034</v>
      </c>
      <c r="D121" s="374">
        <f>IF(F120+SUM(E$99:E120)=D$92,F120,D$92-SUM(E$99:E120))</f>
        <v>30477868.077863902</v>
      </c>
      <c r="E121" s="522">
        <f>IF(+J96&lt;F120,J96,D121)</f>
        <v>1446482.6341463414</v>
      </c>
      <c r="F121" s="523">
        <f t="shared" si="40"/>
        <v>29031385.443717562</v>
      </c>
      <c r="G121" s="523">
        <f t="shared" si="41"/>
        <v>29754626.760790732</v>
      </c>
      <c r="H121" s="526">
        <f t="shared" si="42"/>
        <v>4824056.0718791308</v>
      </c>
      <c r="I121" s="577">
        <f t="shared" si="43"/>
        <v>4824056.0718791308</v>
      </c>
      <c r="J121" s="514">
        <f t="shared" si="24"/>
        <v>0</v>
      </c>
      <c r="K121" s="514"/>
      <c r="L121" s="525"/>
      <c r="M121" s="514">
        <f t="shared" si="26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>
      <c r="B122" s="195" t="str">
        <f t="shared" si="30"/>
        <v/>
      </c>
      <c r="C122" s="507">
        <f>IF(D93="","-",+C121+1)</f>
        <v>2035</v>
      </c>
      <c r="D122" s="374">
        <f>IF(F121+SUM(E$99:E121)=D$92,F121,D$92-SUM(E$99:E121))</f>
        <v>29031385.443717562</v>
      </c>
      <c r="E122" s="522">
        <f>IF(+J96&lt;F121,J96,D122)</f>
        <v>1446482.6341463414</v>
      </c>
      <c r="F122" s="523">
        <f t="shared" si="40"/>
        <v>27584902.809571221</v>
      </c>
      <c r="G122" s="523">
        <f t="shared" si="41"/>
        <v>28308144.126644392</v>
      </c>
      <c r="H122" s="526">
        <f t="shared" si="42"/>
        <v>4659859.7147037666</v>
      </c>
      <c r="I122" s="577">
        <f t="shared" si="43"/>
        <v>4659859.7147037666</v>
      </c>
      <c r="J122" s="514">
        <f t="shared" si="24"/>
        <v>0</v>
      </c>
      <c r="K122" s="514"/>
      <c r="L122" s="525"/>
      <c r="M122" s="514">
        <f t="shared" si="26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>
      <c r="B123" s="195" t="str">
        <f t="shared" si="30"/>
        <v/>
      </c>
      <c r="C123" s="507">
        <f>IF(D93="","-",+C122+1)</f>
        <v>2036</v>
      </c>
      <c r="D123" s="374">
        <f>IF(F122+SUM(E$99:E122)=D$92,F122,D$92-SUM(E$99:E122))</f>
        <v>27584902.809571221</v>
      </c>
      <c r="E123" s="522">
        <f>IF(+J96&lt;F122,J96,D123)</f>
        <v>1446482.6341463414</v>
      </c>
      <c r="F123" s="523">
        <f t="shared" si="40"/>
        <v>26138420.175424881</v>
      </c>
      <c r="G123" s="523">
        <f t="shared" si="41"/>
        <v>26861661.492498051</v>
      </c>
      <c r="H123" s="526">
        <f t="shared" si="42"/>
        <v>4495663.3575284034</v>
      </c>
      <c r="I123" s="577">
        <f t="shared" si="43"/>
        <v>4495663.3575284034</v>
      </c>
      <c r="J123" s="514">
        <f t="shared" si="24"/>
        <v>0</v>
      </c>
      <c r="K123" s="514"/>
      <c r="L123" s="525"/>
      <c r="M123" s="514">
        <f t="shared" si="26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>
      <c r="B124" s="195" t="str">
        <f t="shared" si="30"/>
        <v/>
      </c>
      <c r="C124" s="507">
        <f>IF(D93="","-",+C123+1)</f>
        <v>2037</v>
      </c>
      <c r="D124" s="374">
        <f>IF(F123+SUM(E$99:E123)=D$92,F123,D$92-SUM(E$99:E123))</f>
        <v>26138420.175424881</v>
      </c>
      <c r="E124" s="522">
        <f>IF(+J96&lt;F123,J96,D124)</f>
        <v>1446482.6341463414</v>
      </c>
      <c r="F124" s="523">
        <f t="shared" si="40"/>
        <v>24691937.541278541</v>
      </c>
      <c r="G124" s="523">
        <f t="shared" si="41"/>
        <v>25415178.858351711</v>
      </c>
      <c r="H124" s="526">
        <f t="shared" si="42"/>
        <v>4331467.0003530392</v>
      </c>
      <c r="I124" s="577">
        <f t="shared" si="43"/>
        <v>4331467.0003530392</v>
      </c>
      <c r="J124" s="514">
        <f t="shared" si="24"/>
        <v>0</v>
      </c>
      <c r="K124" s="514"/>
      <c r="L124" s="525"/>
      <c r="M124" s="514">
        <f t="shared" si="26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>
      <c r="B125" s="195" t="str">
        <f t="shared" si="30"/>
        <v/>
      </c>
      <c r="C125" s="507">
        <f>IF(D93="","-",+C124+1)</f>
        <v>2038</v>
      </c>
      <c r="D125" s="374">
        <f>IF(F124+SUM(E$99:E124)=D$92,F124,D$92-SUM(E$99:E124))</f>
        <v>24691937.541278541</v>
      </c>
      <c r="E125" s="522">
        <f>IF(+J96&lt;F124,J96,D125)</f>
        <v>1446482.6341463414</v>
      </c>
      <c r="F125" s="523">
        <f t="shared" si="40"/>
        <v>23245454.907132201</v>
      </c>
      <c r="G125" s="523">
        <f t="shared" si="41"/>
        <v>23968696.224205371</v>
      </c>
      <c r="H125" s="526">
        <f t="shared" si="42"/>
        <v>4167270.6431776751</v>
      </c>
      <c r="I125" s="577">
        <f t="shared" si="43"/>
        <v>4167270.6431776751</v>
      </c>
      <c r="J125" s="514">
        <f t="shared" si="24"/>
        <v>0</v>
      </c>
      <c r="K125" s="514"/>
      <c r="L125" s="525"/>
      <c r="M125" s="514">
        <f t="shared" si="26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>
      <c r="B126" s="195" t="str">
        <f t="shared" si="30"/>
        <v/>
      </c>
      <c r="C126" s="507">
        <f>IF(D93="","-",+C125+1)</f>
        <v>2039</v>
      </c>
      <c r="D126" s="374">
        <f>IF(F125+SUM(E$99:E125)=D$92,F125,D$92-SUM(E$99:E125))</f>
        <v>23245454.907132201</v>
      </c>
      <c r="E126" s="522">
        <f>IF(+J96&lt;F125,J96,D126)</f>
        <v>1446482.6341463414</v>
      </c>
      <c r="F126" s="523">
        <f t="shared" si="40"/>
        <v>21798972.272985861</v>
      </c>
      <c r="G126" s="523">
        <f t="shared" si="41"/>
        <v>22522213.590059031</v>
      </c>
      <c r="H126" s="526">
        <f t="shared" si="42"/>
        <v>4003074.2860023109</v>
      </c>
      <c r="I126" s="577">
        <f t="shared" si="43"/>
        <v>4003074.2860023109</v>
      </c>
      <c r="J126" s="514">
        <f t="shared" si="24"/>
        <v>0</v>
      </c>
      <c r="K126" s="514"/>
      <c r="L126" s="525"/>
      <c r="M126" s="514">
        <f t="shared" si="26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>
      <c r="B127" s="195" t="str">
        <f t="shared" si="30"/>
        <v/>
      </c>
      <c r="C127" s="507">
        <f>IF(D93="","-",+C126+1)</f>
        <v>2040</v>
      </c>
      <c r="D127" s="374">
        <f>IF(F126+SUM(E$99:E126)=D$92,F126,D$92-SUM(E$99:E126))</f>
        <v>21798972.272985861</v>
      </c>
      <c r="E127" s="522">
        <f>IF(+J96&lt;F126,J96,D127)</f>
        <v>1446482.6341463414</v>
      </c>
      <c r="F127" s="523">
        <f t="shared" si="40"/>
        <v>20352489.638839521</v>
      </c>
      <c r="G127" s="523">
        <f t="shared" si="41"/>
        <v>21075730.955912691</v>
      </c>
      <c r="H127" s="526">
        <f t="shared" si="42"/>
        <v>3838877.9288269477</v>
      </c>
      <c r="I127" s="577">
        <f t="shared" si="43"/>
        <v>3838877.9288269477</v>
      </c>
      <c r="J127" s="514">
        <f t="shared" si="24"/>
        <v>0</v>
      </c>
      <c r="K127" s="514"/>
      <c r="L127" s="525"/>
      <c r="M127" s="514">
        <f t="shared" si="26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>
      <c r="B128" s="195" t="str">
        <f t="shared" si="30"/>
        <v/>
      </c>
      <c r="C128" s="507">
        <f>IF(D93="","-",+C127+1)</f>
        <v>2041</v>
      </c>
      <c r="D128" s="374">
        <f>IF(F127+SUM(E$99:E127)=D$92,F127,D$92-SUM(E$99:E127))</f>
        <v>20352489.638839521</v>
      </c>
      <c r="E128" s="522">
        <f>IF(+J96&lt;F127,J96,D128)</f>
        <v>1446482.6341463414</v>
      </c>
      <c r="F128" s="523">
        <f t="shared" si="40"/>
        <v>18906007.00469318</v>
      </c>
      <c r="G128" s="523">
        <f t="shared" si="41"/>
        <v>19629248.32176635</v>
      </c>
      <c r="H128" s="526">
        <f t="shared" si="42"/>
        <v>3674681.5716515835</v>
      </c>
      <c r="I128" s="577">
        <f t="shared" si="43"/>
        <v>3674681.5716515835</v>
      </c>
      <c r="J128" s="514">
        <f t="shared" si="24"/>
        <v>0</v>
      </c>
      <c r="K128" s="514"/>
      <c r="L128" s="525"/>
      <c r="M128" s="514">
        <f t="shared" si="26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>
      <c r="B129" s="195" t="str">
        <f t="shared" si="30"/>
        <v/>
      </c>
      <c r="C129" s="507">
        <f>IF(D93="","-",+C128+1)</f>
        <v>2042</v>
      </c>
      <c r="D129" s="374">
        <f>IF(F128+SUM(E$99:E128)=D$92,F128,D$92-SUM(E$99:E128))</f>
        <v>18906007.00469318</v>
      </c>
      <c r="E129" s="522">
        <f>IF(+J96&lt;F128,J96,D129)</f>
        <v>1446482.6341463414</v>
      </c>
      <c r="F129" s="523">
        <f t="shared" si="40"/>
        <v>17459524.37054684</v>
      </c>
      <c r="G129" s="523">
        <f t="shared" si="41"/>
        <v>18182765.68762001</v>
      </c>
      <c r="H129" s="526">
        <f t="shared" si="42"/>
        <v>3510485.2144762198</v>
      </c>
      <c r="I129" s="577">
        <f t="shared" si="43"/>
        <v>3510485.2144762198</v>
      </c>
      <c r="J129" s="514">
        <f t="shared" si="24"/>
        <v>0</v>
      </c>
      <c r="K129" s="514"/>
      <c r="L129" s="525"/>
      <c r="M129" s="514">
        <f t="shared" si="26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>
      <c r="B130" s="195" t="str">
        <f t="shared" si="30"/>
        <v/>
      </c>
      <c r="C130" s="507">
        <f>IF(D93="","-",+C129+1)</f>
        <v>2043</v>
      </c>
      <c r="D130" s="374">
        <f>IF(F129+SUM(E$99:E129)=D$92,F129,D$92-SUM(E$99:E129))</f>
        <v>17459524.37054684</v>
      </c>
      <c r="E130" s="522">
        <f>IF(+J96&lt;F129,J96,D130)</f>
        <v>1446482.6341463414</v>
      </c>
      <c r="F130" s="523">
        <f t="shared" si="40"/>
        <v>16013041.736400498</v>
      </c>
      <c r="G130" s="523">
        <f t="shared" si="41"/>
        <v>16736283.05347367</v>
      </c>
      <c r="H130" s="526">
        <f t="shared" si="42"/>
        <v>3346288.8573008562</v>
      </c>
      <c r="I130" s="577">
        <f t="shared" si="43"/>
        <v>3346288.8573008562</v>
      </c>
      <c r="J130" s="514">
        <f t="shared" si="24"/>
        <v>0</v>
      </c>
      <c r="K130" s="514"/>
      <c r="L130" s="525"/>
      <c r="M130" s="514">
        <f t="shared" si="26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>
      <c r="B131" s="195" t="str">
        <f t="shared" si="30"/>
        <v/>
      </c>
      <c r="C131" s="507">
        <f>IF(D93="","-",+C130+1)</f>
        <v>2044</v>
      </c>
      <c r="D131" s="374">
        <f>IF(F130+SUM(E$99:E130)=D$92,F130,D$92-SUM(E$99:E130))</f>
        <v>16013041.736400498</v>
      </c>
      <c r="E131" s="522">
        <f>IF(+J96&lt;F130,J96,D131)</f>
        <v>1446482.6341463414</v>
      </c>
      <c r="F131" s="523">
        <f t="shared" si="40"/>
        <v>14566559.102254156</v>
      </c>
      <c r="G131" s="523">
        <f t="shared" ref="G131:G154" si="44">+(F131+D131)/2</f>
        <v>15289800.419327326</v>
      </c>
      <c r="H131" s="526">
        <f t="shared" ref="H131:H154" si="45">+J$94*G131+E131</f>
        <v>3182092.5001254915</v>
      </c>
      <c r="I131" s="577">
        <f t="shared" ref="I131:I154" si="46">+J$95*G131+E131</f>
        <v>3182092.5001254915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>
      <c r="B132" s="195" t="str">
        <f t="shared" ref="B132:B154" si="51">IF(D132=F131,"","IU")</f>
        <v/>
      </c>
      <c r="C132" s="507">
        <f>IF(D93="","-",+C131+1)</f>
        <v>2045</v>
      </c>
      <c r="D132" s="374">
        <f>IF(F131+SUM(E$99:E131)=D$92,F131,D$92-SUM(E$99:E131))</f>
        <v>14566559.102254156</v>
      </c>
      <c r="E132" s="522">
        <f>IF(+J96&lt;F131,J96,D132)</f>
        <v>1446482.6341463414</v>
      </c>
      <c r="F132" s="523">
        <f t="shared" ref="F132:F154" si="52">+D132-E132</f>
        <v>13120076.468107814</v>
      </c>
      <c r="G132" s="523">
        <f t="shared" si="44"/>
        <v>13843317.785180986</v>
      </c>
      <c r="H132" s="526">
        <f t="shared" si="45"/>
        <v>3017896.1429501278</v>
      </c>
      <c r="I132" s="577">
        <f t="shared" si="46"/>
        <v>3017896.1429501278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>
      <c r="B133" s="195" t="str">
        <f t="shared" si="51"/>
        <v/>
      </c>
      <c r="C133" s="507">
        <f>IF(D93="","-",+C132+1)</f>
        <v>2046</v>
      </c>
      <c r="D133" s="374">
        <f>IF(F132+SUM(E$99:E132)=D$92,F132,D$92-SUM(E$99:E132))</f>
        <v>13120076.468107814</v>
      </c>
      <c r="E133" s="522">
        <f>IF(+J96&lt;F132,J96,D133)</f>
        <v>1446482.6341463414</v>
      </c>
      <c r="F133" s="523">
        <f t="shared" si="52"/>
        <v>11673593.833961472</v>
      </c>
      <c r="G133" s="523">
        <f t="shared" si="44"/>
        <v>12396835.151034642</v>
      </c>
      <c r="H133" s="526">
        <f t="shared" si="45"/>
        <v>2853699.7857747637</v>
      </c>
      <c r="I133" s="577">
        <f t="shared" si="46"/>
        <v>2853699.7857747637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>
      <c r="B134" s="195" t="str">
        <f t="shared" si="51"/>
        <v/>
      </c>
      <c r="C134" s="507">
        <f>IF(D93="","-",+C133+1)</f>
        <v>2047</v>
      </c>
      <c r="D134" s="374">
        <f>IF(F133+SUM(E$99:E133)=D$92,F133,D$92-SUM(E$99:E133))</f>
        <v>11673593.833961472</v>
      </c>
      <c r="E134" s="522">
        <f>IF(+J96&lt;F133,J96,D134)</f>
        <v>1446482.6341463414</v>
      </c>
      <c r="F134" s="523">
        <f t="shared" si="52"/>
        <v>10227111.19981513</v>
      </c>
      <c r="G134" s="523">
        <f t="shared" si="44"/>
        <v>10950352.516888302</v>
      </c>
      <c r="H134" s="526">
        <f t="shared" si="45"/>
        <v>2689503.4285993995</v>
      </c>
      <c r="I134" s="577">
        <f t="shared" si="46"/>
        <v>2689503.4285993995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>
      <c r="B135" s="195" t="str">
        <f t="shared" si="51"/>
        <v/>
      </c>
      <c r="C135" s="507">
        <f>IF(D93="","-",+C134+1)</f>
        <v>2048</v>
      </c>
      <c r="D135" s="374">
        <f>IF(F134+SUM(E$99:E134)=D$92,F134,D$92-SUM(E$99:E134))</f>
        <v>10227111.19981513</v>
      </c>
      <c r="E135" s="522">
        <f>IF(+J96&lt;F134,J96,D135)</f>
        <v>1446482.6341463414</v>
      </c>
      <c r="F135" s="523">
        <f t="shared" si="52"/>
        <v>8780628.5656687878</v>
      </c>
      <c r="G135" s="523">
        <f t="shared" si="44"/>
        <v>9503869.8827419579</v>
      </c>
      <c r="H135" s="526">
        <f t="shared" si="45"/>
        <v>2525307.0714240354</v>
      </c>
      <c r="I135" s="577">
        <f t="shared" si="46"/>
        <v>2525307.0714240354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>
      <c r="B136" s="195" t="str">
        <f t="shared" si="51"/>
        <v/>
      </c>
      <c r="C136" s="507">
        <f>IF(D93="","-",+C135+1)</f>
        <v>2049</v>
      </c>
      <c r="D136" s="374">
        <f>IF(F135+SUM(E$99:E135)=D$92,F135,D$92-SUM(E$99:E135))</f>
        <v>8780628.5656687878</v>
      </c>
      <c r="E136" s="522">
        <f>IF(+J96&lt;F135,J96,D136)</f>
        <v>1446482.6341463414</v>
      </c>
      <c r="F136" s="523">
        <f t="shared" si="52"/>
        <v>7334145.9315224467</v>
      </c>
      <c r="G136" s="523">
        <f t="shared" si="44"/>
        <v>8057387.2485956177</v>
      </c>
      <c r="H136" s="526">
        <f t="shared" si="45"/>
        <v>2361110.7142486717</v>
      </c>
      <c r="I136" s="577">
        <f t="shared" si="46"/>
        <v>2361110.7142486717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>
      <c r="B137" s="195" t="str">
        <f t="shared" si="51"/>
        <v/>
      </c>
      <c r="C137" s="507">
        <f>IF(D93="","-",+C136+1)</f>
        <v>2050</v>
      </c>
      <c r="D137" s="374">
        <f>IF(F136+SUM(E$99:E136)=D$92,F136,D$92-SUM(E$99:E136))</f>
        <v>7334145.9315224467</v>
      </c>
      <c r="E137" s="522">
        <f>IF(+J96&lt;F136,J96,D137)</f>
        <v>1446482.6341463414</v>
      </c>
      <c r="F137" s="523">
        <f t="shared" si="52"/>
        <v>5887663.2973761056</v>
      </c>
      <c r="G137" s="523">
        <f t="shared" si="44"/>
        <v>6610904.6144492757</v>
      </c>
      <c r="H137" s="526">
        <f t="shared" si="45"/>
        <v>2196914.3570733075</v>
      </c>
      <c r="I137" s="577">
        <f t="shared" si="46"/>
        <v>2196914.3570733075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>
      <c r="B138" s="195" t="str">
        <f t="shared" si="51"/>
        <v/>
      </c>
      <c r="C138" s="507">
        <f>IF(D93="","-",+C137+1)</f>
        <v>2051</v>
      </c>
      <c r="D138" s="374">
        <f>IF(F137+SUM(E$99:E137)=D$92,F137,D$92-SUM(E$99:E137))</f>
        <v>5887663.2973761056</v>
      </c>
      <c r="E138" s="522">
        <f>IF(+J96&lt;F137,J96,D138)</f>
        <v>1446482.6341463414</v>
      </c>
      <c r="F138" s="523">
        <f t="shared" si="52"/>
        <v>4441180.6632297644</v>
      </c>
      <c r="G138" s="523">
        <f t="shared" si="44"/>
        <v>5164421.9803029355</v>
      </c>
      <c r="H138" s="526">
        <f t="shared" si="45"/>
        <v>2032717.9998979436</v>
      </c>
      <c r="I138" s="577">
        <f t="shared" si="46"/>
        <v>2032717.9998979436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>
      <c r="B139" s="195" t="str">
        <f t="shared" si="51"/>
        <v/>
      </c>
      <c r="C139" s="507">
        <f>IF(D93="","-",+C138+1)</f>
        <v>2052</v>
      </c>
      <c r="D139" s="374">
        <f>IF(F138+SUM(E$99:E138)=D$92,F138,D$92-SUM(E$99:E138))</f>
        <v>4441180.6632297644</v>
      </c>
      <c r="E139" s="522">
        <f>IF(+J96&lt;F138,J96,D139)</f>
        <v>1446482.6341463414</v>
      </c>
      <c r="F139" s="523">
        <f t="shared" si="52"/>
        <v>2994698.0290834233</v>
      </c>
      <c r="G139" s="523">
        <f t="shared" si="44"/>
        <v>3717939.3461565939</v>
      </c>
      <c r="H139" s="526">
        <f t="shared" si="45"/>
        <v>1868521.6427225797</v>
      </c>
      <c r="I139" s="577">
        <f t="shared" si="46"/>
        <v>1868521.6427225797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>
      <c r="B140" s="195" t="str">
        <f t="shared" si="51"/>
        <v/>
      </c>
      <c r="C140" s="507">
        <f>IF(D93="","-",+C139+1)</f>
        <v>2053</v>
      </c>
      <c r="D140" s="374">
        <f>IF(F139+SUM(E$99:E139)=D$92,F139,D$92-SUM(E$99:E139))</f>
        <v>2994698.0290834233</v>
      </c>
      <c r="E140" s="522">
        <f>IF(+J96&lt;F139,J96,D140)</f>
        <v>1446482.6341463414</v>
      </c>
      <c r="F140" s="523">
        <f t="shared" si="52"/>
        <v>1548215.394937082</v>
      </c>
      <c r="G140" s="523">
        <f t="shared" si="44"/>
        <v>2271456.7120102528</v>
      </c>
      <c r="H140" s="526">
        <f t="shared" si="45"/>
        <v>1704325.2855472155</v>
      </c>
      <c r="I140" s="577">
        <f t="shared" si="46"/>
        <v>1704325.2855472155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>
      <c r="B141" s="195" t="str">
        <f t="shared" si="51"/>
        <v/>
      </c>
      <c r="C141" s="507">
        <f>IF(D93="","-",+C140+1)</f>
        <v>2054</v>
      </c>
      <c r="D141" s="374">
        <f>IF(F140+SUM(E$99:E140)=D$92,F140,D$92-SUM(E$99:E140))</f>
        <v>1548215.394937082</v>
      </c>
      <c r="E141" s="522">
        <f>IF(+J96&lt;F140,J96,D141)</f>
        <v>1446482.6341463414</v>
      </c>
      <c r="F141" s="523">
        <f t="shared" si="52"/>
        <v>101732.76079074061</v>
      </c>
      <c r="G141" s="523">
        <f t="shared" si="44"/>
        <v>824974.07786391128</v>
      </c>
      <c r="H141" s="526">
        <f t="shared" si="45"/>
        <v>1540128.9283718516</v>
      </c>
      <c r="I141" s="577">
        <f t="shared" si="46"/>
        <v>1540128.9283718516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>
      <c r="B142" s="195" t="str">
        <f t="shared" si="51"/>
        <v/>
      </c>
      <c r="C142" s="507">
        <f>IF(D93="","-",+C141+1)</f>
        <v>2055</v>
      </c>
      <c r="D142" s="374">
        <f>IF(F141+SUM(E$99:E141)=D$92,F141,D$92-SUM(E$99:E141))</f>
        <v>101732.76079074061</v>
      </c>
      <c r="E142" s="522">
        <f>IF(+J96&lt;F141,J96,D142)</f>
        <v>101732.76079074061</v>
      </c>
      <c r="F142" s="523">
        <f t="shared" si="52"/>
        <v>0</v>
      </c>
      <c r="G142" s="523">
        <f t="shared" si="44"/>
        <v>50866.380395370303</v>
      </c>
      <c r="H142" s="526">
        <f t="shared" si="45"/>
        <v>107506.81860965471</v>
      </c>
      <c r="I142" s="577">
        <f t="shared" si="46"/>
        <v>107506.81860965471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>
      <c r="B143" s="195" t="str">
        <f t="shared" si="51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2"/>
        <v>0</v>
      </c>
      <c r="G143" s="523">
        <f t="shared" si="44"/>
        <v>0</v>
      </c>
      <c r="H143" s="526">
        <f t="shared" si="45"/>
        <v>0</v>
      </c>
      <c r="I143" s="577">
        <f t="shared" si="46"/>
        <v>0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>
      <c r="B144" s="195" t="str">
        <f t="shared" si="51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2"/>
        <v>0</v>
      </c>
      <c r="G144" s="523">
        <f t="shared" si="44"/>
        <v>0</v>
      </c>
      <c r="H144" s="526">
        <f t="shared" si="45"/>
        <v>0</v>
      </c>
      <c r="I144" s="577">
        <f t="shared" si="46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>
      <c r="B145" s="195" t="str">
        <f t="shared" si="51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2"/>
        <v>0</v>
      </c>
      <c r="G145" s="523">
        <f t="shared" si="44"/>
        <v>0</v>
      </c>
      <c r="H145" s="526">
        <f t="shared" si="45"/>
        <v>0</v>
      </c>
      <c r="I145" s="577">
        <f t="shared" si="46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>
      <c r="B146" s="195" t="str">
        <f t="shared" si="51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2"/>
        <v>0</v>
      </c>
      <c r="G146" s="523">
        <f t="shared" si="44"/>
        <v>0</v>
      </c>
      <c r="H146" s="526">
        <f t="shared" si="45"/>
        <v>0</v>
      </c>
      <c r="I146" s="577">
        <f t="shared" si="46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>
      <c r="B147" s="195" t="str">
        <f t="shared" si="51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2"/>
        <v>0</v>
      </c>
      <c r="G147" s="523">
        <f t="shared" si="44"/>
        <v>0</v>
      </c>
      <c r="H147" s="526">
        <f t="shared" si="45"/>
        <v>0</v>
      </c>
      <c r="I147" s="577">
        <f t="shared" si="46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>
      <c r="B148" s="195" t="str">
        <f t="shared" si="51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2"/>
        <v>0</v>
      </c>
      <c r="G148" s="523">
        <f t="shared" si="44"/>
        <v>0</v>
      </c>
      <c r="H148" s="526">
        <f t="shared" si="45"/>
        <v>0</v>
      </c>
      <c r="I148" s="577">
        <f t="shared" si="46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>
      <c r="B149" s="195" t="str">
        <f t="shared" si="51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2"/>
        <v>0</v>
      </c>
      <c r="G149" s="523">
        <f t="shared" si="44"/>
        <v>0</v>
      </c>
      <c r="H149" s="526">
        <f t="shared" si="45"/>
        <v>0</v>
      </c>
      <c r="I149" s="577">
        <f t="shared" si="46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>
      <c r="B150" s="195" t="str">
        <f t="shared" si="51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2"/>
        <v>0</v>
      </c>
      <c r="G150" s="523">
        <f t="shared" si="44"/>
        <v>0</v>
      </c>
      <c r="H150" s="526">
        <f t="shared" si="45"/>
        <v>0</v>
      </c>
      <c r="I150" s="577">
        <f t="shared" si="46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>
      <c r="B151" s="195" t="str">
        <f t="shared" si="51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2"/>
        <v>0</v>
      </c>
      <c r="G151" s="523">
        <f t="shared" si="44"/>
        <v>0</v>
      </c>
      <c r="H151" s="526">
        <f t="shared" si="45"/>
        <v>0</v>
      </c>
      <c r="I151" s="577">
        <f t="shared" si="46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>
      <c r="B152" s="195" t="str">
        <f t="shared" si="51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2"/>
        <v>0</v>
      </c>
      <c r="G152" s="523">
        <f t="shared" si="44"/>
        <v>0</v>
      </c>
      <c r="H152" s="526">
        <f t="shared" si="45"/>
        <v>0</v>
      </c>
      <c r="I152" s="577">
        <f t="shared" si="46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>
      <c r="B153" s="195" t="str">
        <f t="shared" si="51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2"/>
        <v>0</v>
      </c>
      <c r="G153" s="523">
        <f t="shared" si="44"/>
        <v>0</v>
      </c>
      <c r="H153" s="526">
        <f t="shared" si="45"/>
        <v>0</v>
      </c>
      <c r="I153" s="577">
        <f t="shared" si="46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.5" thickBot="1">
      <c r="B154" s="195" t="str">
        <f t="shared" si="51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2"/>
        <v>0</v>
      </c>
      <c r="G154" s="528">
        <f t="shared" si="44"/>
        <v>0</v>
      </c>
      <c r="H154" s="530">
        <f t="shared" si="45"/>
        <v>0</v>
      </c>
      <c r="I154" s="579">
        <f t="shared" si="46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>
      <c r="C155" s="374" t="s">
        <v>78</v>
      </c>
      <c r="D155" s="375"/>
      <c r="E155" s="375">
        <f>SUM(E99:E154)</f>
        <v>59305787.999999985</v>
      </c>
      <c r="F155" s="375"/>
      <c r="G155" s="375"/>
      <c r="H155" s="375">
        <f>SUM(H99:H154)</f>
        <v>201306620.16405231</v>
      </c>
      <c r="I155" s="375">
        <f>SUM(I99:I154)</f>
        <v>201306620.16405231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.42578125" style="183" customWidth="1"/>
    <col min="13" max="13" width="17.7109375" style="183" customWidth="1"/>
    <col min="14" max="14" width="19.140625" style="183" customWidth="1"/>
    <col min="15" max="15" width="20.14062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34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943121.73103540705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943121.73103540705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297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204734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1058095.6138238069</v>
      </c>
      <c r="H22" s="610">
        <v>1058095.6138238069</v>
      </c>
      <c r="I22" s="511">
        <f t="shared" si="6"/>
        <v>0</v>
      </c>
      <c r="J22" s="511"/>
      <c r="K22" s="518">
        <f t="shared" si="0"/>
        <v>1058095.6138238069</v>
      </c>
      <c r="L22" s="519">
        <f t="shared" si="1"/>
        <v>0</v>
      </c>
      <c r="M22" s="518">
        <f t="shared" si="2"/>
        <v>1058095.6138238069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199972.7441860465</v>
      </c>
      <c r="F23" s="626">
        <v>7277717.8327661185</v>
      </c>
      <c r="G23" s="609">
        <v>934465.04750491981</v>
      </c>
      <c r="H23" s="610">
        <v>934465.04750491981</v>
      </c>
      <c r="I23" s="511">
        <f t="shared" si="6"/>
        <v>0</v>
      </c>
      <c r="J23" s="511"/>
      <c r="K23" s="518">
        <f t="shared" ref="K23" si="7">G23</f>
        <v>934465.04750491981</v>
      </c>
      <c r="L23" s="519">
        <f t="shared" ref="L23" si="8">IF(K23&lt;&gt;0,+G23-K23,0)</f>
        <v>0</v>
      </c>
      <c r="M23" s="518">
        <f t="shared" ref="M23" si="9">H23</f>
        <v>934465.04750491981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>IU</v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1120115.1643628366</v>
      </c>
      <c r="H24" s="610">
        <v>1120115.1643628366</v>
      </c>
      <c r="I24" s="511">
        <f t="shared" si="6"/>
        <v>0</v>
      </c>
      <c r="J24" s="511"/>
      <c r="K24" s="518">
        <f t="shared" ref="K24" si="12">G24</f>
        <v>1120115.1643628366</v>
      </c>
      <c r="L24" s="519">
        <f t="shared" ref="L24" si="13">IF(K24&lt;&gt;0,+G24-K24,0)</f>
        <v>0</v>
      </c>
      <c r="M24" s="518">
        <f t="shared" ref="M24" si="14">H24</f>
        <v>1120115.1643628366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7067990.320570996</v>
      </c>
      <c r="E25" s="609">
        <v>204734</v>
      </c>
      <c r="F25" s="626">
        <v>6863256.320570996</v>
      </c>
      <c r="G25" s="609">
        <v>943121.73103540705</v>
      </c>
      <c r="H25" s="610">
        <v>943121.73103540705</v>
      </c>
      <c r="I25" s="511">
        <f t="shared" si="6"/>
        <v>0</v>
      </c>
      <c r="J25" s="511"/>
      <c r="K25" s="518">
        <f t="shared" ref="K25" si="15">G25</f>
        <v>943121.73103540705</v>
      </c>
      <c r="L25" s="519">
        <f t="shared" ref="L25" si="16">IF(K25&lt;&gt;0,+G25-K25,0)</f>
        <v>0</v>
      </c>
      <c r="M25" s="518">
        <f t="shared" ref="M25" si="17">H25</f>
        <v>943121.73103540705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6863256.320570996</v>
      </c>
      <c r="E26" s="522">
        <f t="shared" ref="E26:E72" si="18">IF(+$I$14&lt;F25,$I$14,D26)</f>
        <v>204734</v>
      </c>
      <c r="F26" s="523">
        <f t="shared" ref="F26:F72" si="19">+D26-E26</f>
        <v>6658522.320570996</v>
      </c>
      <c r="G26" s="524">
        <f t="shared" ref="G26:G52" si="20">+I$12*((D26+F26)/2)+E26</f>
        <v>926918.49804240721</v>
      </c>
      <c r="H26" s="491">
        <f t="shared" ref="H26:H52" si="21">+I$13*((D26+F26)/2)+E26</f>
        <v>926918.49804240721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6658522.320570996</v>
      </c>
      <c r="E27" s="522">
        <f t="shared" si="18"/>
        <v>204734</v>
      </c>
      <c r="F27" s="523">
        <f t="shared" si="19"/>
        <v>6453788.320570996</v>
      </c>
      <c r="G27" s="524">
        <f t="shared" si="20"/>
        <v>905049.22700252477</v>
      </c>
      <c r="H27" s="491">
        <f t="shared" si="21"/>
        <v>905049.22700252477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6453788.320570996</v>
      </c>
      <c r="E28" s="522">
        <f t="shared" si="18"/>
        <v>204734</v>
      </c>
      <c r="F28" s="523">
        <f t="shared" si="19"/>
        <v>6249054.320570996</v>
      </c>
      <c r="G28" s="524">
        <f t="shared" si="20"/>
        <v>883179.95596264221</v>
      </c>
      <c r="H28" s="491">
        <f t="shared" si="21"/>
        <v>883179.95596264221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6249054.320570996</v>
      </c>
      <c r="E29" s="522">
        <f t="shared" si="18"/>
        <v>204734</v>
      </c>
      <c r="F29" s="523">
        <f t="shared" si="19"/>
        <v>6044320.320570996</v>
      </c>
      <c r="G29" s="524">
        <f t="shared" si="20"/>
        <v>861310.68492275965</v>
      </c>
      <c r="H29" s="491">
        <f t="shared" si="21"/>
        <v>861310.68492275965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6044320.320570996</v>
      </c>
      <c r="E30" s="522">
        <f t="shared" si="18"/>
        <v>204734</v>
      </c>
      <c r="F30" s="523">
        <f t="shared" si="19"/>
        <v>5839586.320570996</v>
      </c>
      <c r="G30" s="524">
        <f t="shared" si="20"/>
        <v>839441.41388287721</v>
      </c>
      <c r="H30" s="491">
        <f t="shared" si="21"/>
        <v>839441.41388287721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5839586.320570996</v>
      </c>
      <c r="E31" s="522">
        <f t="shared" si="18"/>
        <v>204734</v>
      </c>
      <c r="F31" s="523">
        <f t="shared" si="19"/>
        <v>5634852.320570996</v>
      </c>
      <c r="G31" s="524">
        <f t="shared" si="20"/>
        <v>817572.14284299465</v>
      </c>
      <c r="H31" s="491">
        <f t="shared" si="21"/>
        <v>817572.14284299465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5634852.320570996</v>
      </c>
      <c r="E32" s="522">
        <f t="shared" si="18"/>
        <v>204734</v>
      </c>
      <c r="F32" s="523">
        <f t="shared" si="19"/>
        <v>5430118.320570996</v>
      </c>
      <c r="G32" s="524">
        <f t="shared" si="20"/>
        <v>795702.87180311221</v>
      </c>
      <c r="H32" s="491">
        <f t="shared" si="21"/>
        <v>795702.87180311221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5430118.320570996</v>
      </c>
      <c r="E33" s="522">
        <f t="shared" si="18"/>
        <v>204734</v>
      </c>
      <c r="F33" s="523">
        <f t="shared" si="19"/>
        <v>5225384.320570996</v>
      </c>
      <c r="G33" s="524">
        <f t="shared" si="20"/>
        <v>773833.60076322965</v>
      </c>
      <c r="H33" s="491">
        <f t="shared" si="21"/>
        <v>773833.60076322965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5225384.320570996</v>
      </c>
      <c r="E34" s="522">
        <f t="shared" si="18"/>
        <v>204734</v>
      </c>
      <c r="F34" s="523">
        <f t="shared" si="19"/>
        <v>5020650.320570996</v>
      </c>
      <c r="G34" s="524">
        <f t="shared" si="20"/>
        <v>751964.32972334721</v>
      </c>
      <c r="H34" s="491">
        <f t="shared" si="21"/>
        <v>751964.32972334721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5020650.320570996</v>
      </c>
      <c r="E35" s="522">
        <f t="shared" si="18"/>
        <v>204734</v>
      </c>
      <c r="F35" s="523">
        <f t="shared" si="19"/>
        <v>4815916.320570996</v>
      </c>
      <c r="G35" s="524">
        <f t="shared" si="20"/>
        <v>730095.05868346465</v>
      </c>
      <c r="H35" s="491">
        <f t="shared" si="21"/>
        <v>730095.05868346465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4815916.320570996</v>
      </c>
      <c r="E36" s="522">
        <f t="shared" si="18"/>
        <v>204734</v>
      </c>
      <c r="F36" s="523">
        <f t="shared" si="19"/>
        <v>4611182.320570996</v>
      </c>
      <c r="G36" s="524">
        <f t="shared" si="20"/>
        <v>708225.78764358209</v>
      </c>
      <c r="H36" s="491">
        <f t="shared" si="21"/>
        <v>708225.78764358209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4611182.320570996</v>
      </c>
      <c r="E37" s="522">
        <f t="shared" si="18"/>
        <v>204734</v>
      </c>
      <c r="F37" s="523">
        <f t="shared" si="19"/>
        <v>4406448.320570996</v>
      </c>
      <c r="G37" s="524">
        <f t="shared" si="20"/>
        <v>686356.51660369965</v>
      </c>
      <c r="H37" s="491">
        <f t="shared" si="21"/>
        <v>686356.51660369965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4406448.320570996</v>
      </c>
      <c r="E38" s="522">
        <f t="shared" si="18"/>
        <v>204734</v>
      </c>
      <c r="F38" s="523">
        <f t="shared" si="19"/>
        <v>4201714.320570996</v>
      </c>
      <c r="G38" s="524">
        <f t="shared" si="20"/>
        <v>664487.24556381721</v>
      </c>
      <c r="H38" s="491">
        <f t="shared" si="21"/>
        <v>664487.24556381721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4201714.320570996</v>
      </c>
      <c r="E39" s="522">
        <f t="shared" si="18"/>
        <v>204734</v>
      </c>
      <c r="F39" s="523">
        <f t="shared" si="19"/>
        <v>3996980.320570996</v>
      </c>
      <c r="G39" s="524">
        <f t="shared" si="20"/>
        <v>642617.97452393465</v>
      </c>
      <c r="H39" s="491">
        <f t="shared" si="21"/>
        <v>642617.97452393465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3996980.320570996</v>
      </c>
      <c r="E40" s="522">
        <f t="shared" si="18"/>
        <v>204734</v>
      </c>
      <c r="F40" s="523">
        <f t="shared" si="19"/>
        <v>3792246.320570996</v>
      </c>
      <c r="G40" s="524">
        <f t="shared" si="20"/>
        <v>620748.70348405209</v>
      </c>
      <c r="H40" s="491">
        <f t="shared" si="21"/>
        <v>620748.70348405209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3792246.320570996</v>
      </c>
      <c r="E41" s="522">
        <f t="shared" si="18"/>
        <v>204734</v>
      </c>
      <c r="F41" s="523">
        <f t="shared" si="19"/>
        <v>3587512.320570996</v>
      </c>
      <c r="G41" s="524">
        <f t="shared" si="20"/>
        <v>598879.43244416965</v>
      </c>
      <c r="H41" s="491">
        <f t="shared" si="21"/>
        <v>598879.43244416965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3587512.320570996</v>
      </c>
      <c r="E42" s="522">
        <f t="shared" si="18"/>
        <v>204734</v>
      </c>
      <c r="F42" s="523">
        <f t="shared" si="19"/>
        <v>3382778.320570996</v>
      </c>
      <c r="G42" s="524">
        <f t="shared" si="20"/>
        <v>577010.16140428709</v>
      </c>
      <c r="H42" s="491">
        <f t="shared" si="21"/>
        <v>577010.16140428709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3382778.320570996</v>
      </c>
      <c r="E43" s="522">
        <f t="shared" si="18"/>
        <v>204734</v>
      </c>
      <c r="F43" s="523">
        <f t="shared" si="19"/>
        <v>3178044.320570996</v>
      </c>
      <c r="G43" s="524">
        <f t="shared" si="20"/>
        <v>555140.89036440453</v>
      </c>
      <c r="H43" s="491">
        <f t="shared" si="21"/>
        <v>555140.89036440453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3178044.320570996</v>
      </c>
      <c r="E44" s="522">
        <f t="shared" si="18"/>
        <v>204734</v>
      </c>
      <c r="F44" s="523">
        <f t="shared" si="19"/>
        <v>2973310.320570996</v>
      </c>
      <c r="G44" s="524">
        <f t="shared" si="20"/>
        <v>533271.61932452209</v>
      </c>
      <c r="H44" s="491">
        <f t="shared" si="21"/>
        <v>533271.61932452209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2973310.320570996</v>
      </c>
      <c r="E45" s="522">
        <f t="shared" si="18"/>
        <v>204734</v>
      </c>
      <c r="F45" s="523">
        <f t="shared" si="19"/>
        <v>2768576.320570996</v>
      </c>
      <c r="G45" s="524">
        <f t="shared" si="20"/>
        <v>511402.34828463959</v>
      </c>
      <c r="H45" s="491">
        <f t="shared" si="21"/>
        <v>511402.34828463959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2768576.320570996</v>
      </c>
      <c r="E46" s="522">
        <f t="shared" si="18"/>
        <v>204734</v>
      </c>
      <c r="F46" s="523">
        <f t="shared" si="19"/>
        <v>2563842.320570996</v>
      </c>
      <c r="G46" s="524">
        <f t="shared" si="20"/>
        <v>489533.07724475709</v>
      </c>
      <c r="H46" s="491">
        <f t="shared" si="21"/>
        <v>489533.07724475709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2563842.320570996</v>
      </c>
      <c r="E47" s="522">
        <f t="shared" si="18"/>
        <v>204734</v>
      </c>
      <c r="F47" s="523">
        <f t="shared" si="19"/>
        <v>2359108.320570996</v>
      </c>
      <c r="G47" s="524">
        <f t="shared" si="20"/>
        <v>467663.80620487459</v>
      </c>
      <c r="H47" s="491">
        <f t="shared" si="21"/>
        <v>467663.80620487459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2359108.320570996</v>
      </c>
      <c r="E48" s="522">
        <f t="shared" si="18"/>
        <v>204734</v>
      </c>
      <c r="F48" s="523">
        <f t="shared" si="19"/>
        <v>2154374.320570996</v>
      </c>
      <c r="G48" s="524">
        <f t="shared" si="20"/>
        <v>445794.53516499209</v>
      </c>
      <c r="H48" s="491">
        <f t="shared" si="21"/>
        <v>445794.53516499209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2154374.320570996</v>
      </c>
      <c r="E49" s="522">
        <f t="shared" si="18"/>
        <v>204734</v>
      </c>
      <c r="F49" s="523">
        <f t="shared" si="19"/>
        <v>1949640.320570996</v>
      </c>
      <c r="G49" s="524">
        <f t="shared" si="20"/>
        <v>423925.26412510953</v>
      </c>
      <c r="H49" s="491">
        <f t="shared" si="21"/>
        <v>423925.26412510953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1949640.320570996</v>
      </c>
      <c r="E50" s="522">
        <f t="shared" si="18"/>
        <v>204734</v>
      </c>
      <c r="F50" s="523">
        <f t="shared" si="19"/>
        <v>1744906.320570996</v>
      </c>
      <c r="G50" s="524">
        <f t="shared" si="20"/>
        <v>402055.99308522709</v>
      </c>
      <c r="H50" s="491">
        <f t="shared" si="21"/>
        <v>402055.99308522709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1744906.320570996</v>
      </c>
      <c r="E51" s="522">
        <f t="shared" si="18"/>
        <v>204734</v>
      </c>
      <c r="F51" s="523">
        <f t="shared" si="19"/>
        <v>1540172.320570996</v>
      </c>
      <c r="G51" s="524">
        <f t="shared" si="20"/>
        <v>380186.72204534453</v>
      </c>
      <c r="H51" s="491">
        <f t="shared" si="21"/>
        <v>380186.72204534453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1540172.320570996</v>
      </c>
      <c r="E52" s="522">
        <f t="shared" si="18"/>
        <v>204734</v>
      </c>
      <c r="F52" s="523">
        <f t="shared" si="19"/>
        <v>1335438.320570996</v>
      </c>
      <c r="G52" s="524">
        <f t="shared" si="20"/>
        <v>358317.45100546209</v>
      </c>
      <c r="H52" s="491">
        <f t="shared" si="21"/>
        <v>358317.45100546209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1335438.320570996</v>
      </c>
      <c r="E53" s="522">
        <f t="shared" si="18"/>
        <v>204734</v>
      </c>
      <c r="F53" s="523">
        <f t="shared" si="19"/>
        <v>1130704.320570996</v>
      </c>
      <c r="G53" s="524">
        <f t="shared" ref="G53:G72" si="23">+I$12*((D53+F53)/2)+E53</f>
        <v>336448.17996557953</v>
      </c>
      <c r="H53" s="491">
        <f t="shared" ref="H53:H72" si="24">+I$13*((D53+F53)/2)+E53</f>
        <v>336448.17996557953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1130704.320570996</v>
      </c>
      <c r="E54" s="522">
        <f t="shared" si="18"/>
        <v>204734</v>
      </c>
      <c r="F54" s="523">
        <f t="shared" si="19"/>
        <v>925970.32057099603</v>
      </c>
      <c r="G54" s="524">
        <f t="shared" si="23"/>
        <v>314578.90892569703</v>
      </c>
      <c r="H54" s="491">
        <f t="shared" si="24"/>
        <v>314578.90892569703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925970.32057099603</v>
      </c>
      <c r="E55" s="522">
        <f t="shared" si="18"/>
        <v>204734</v>
      </c>
      <c r="F55" s="523">
        <f t="shared" si="19"/>
        <v>721236.32057099603</v>
      </c>
      <c r="G55" s="524">
        <f t="shared" si="23"/>
        <v>292709.63788581453</v>
      </c>
      <c r="H55" s="491">
        <f t="shared" si="24"/>
        <v>292709.63788581453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721236.32057099603</v>
      </c>
      <c r="E56" s="522">
        <f t="shared" si="18"/>
        <v>204734</v>
      </c>
      <c r="F56" s="523">
        <f t="shared" si="19"/>
        <v>516502.32057099603</v>
      </c>
      <c r="G56" s="524">
        <f t="shared" si="23"/>
        <v>270840.36684593203</v>
      </c>
      <c r="H56" s="491">
        <f t="shared" si="24"/>
        <v>270840.36684593203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516502.32057099603</v>
      </c>
      <c r="E57" s="522">
        <f t="shared" si="18"/>
        <v>204734</v>
      </c>
      <c r="F57" s="523">
        <f t="shared" si="19"/>
        <v>311768.32057099603</v>
      </c>
      <c r="G57" s="524">
        <f t="shared" si="23"/>
        <v>248971.09580604953</v>
      </c>
      <c r="H57" s="491">
        <f t="shared" si="24"/>
        <v>248971.09580604953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311768.32057099603</v>
      </c>
      <c r="E58" s="522">
        <f t="shared" si="18"/>
        <v>204734</v>
      </c>
      <c r="F58" s="523">
        <f t="shared" si="19"/>
        <v>107034.32057099603</v>
      </c>
      <c r="G58" s="524">
        <f t="shared" si="23"/>
        <v>227101.824766167</v>
      </c>
      <c r="H58" s="491">
        <f t="shared" si="24"/>
        <v>227101.824766167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107034.32057099603</v>
      </c>
      <c r="E59" s="522">
        <f t="shared" si="18"/>
        <v>107034.32057099603</v>
      </c>
      <c r="F59" s="523">
        <f t="shared" si="19"/>
        <v>0</v>
      </c>
      <c r="G59" s="524">
        <f t="shared" si="23"/>
        <v>112750.91519410891</v>
      </c>
      <c r="H59" s="491">
        <f t="shared" si="24"/>
        <v>112750.91519410891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18"/>
        <v>0</v>
      </c>
      <c r="F72" s="528">
        <f t="shared" si="19"/>
        <v>0</v>
      </c>
      <c r="G72" s="530">
        <f t="shared" si="23"/>
        <v>0</v>
      </c>
      <c r="H72" s="471">
        <f t="shared" si="24"/>
        <v>0</v>
      </c>
      <c r="I72" s="53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8598828</v>
      </c>
      <c r="F73" s="375"/>
      <c r="G73" s="375">
        <f>SUM(G17:G72)</f>
        <v>29316056.660155922</v>
      </c>
      <c r="H73" s="375">
        <f>SUM(H17:H72)</f>
        <v>29316056.660155922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943121.73103540705</v>
      </c>
      <c r="N87" s="546">
        <f>IF(J92&lt;D11,0,VLOOKUP(J92,C17:O72,11))</f>
        <v>943121.73103540705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1000699.2908594325</v>
      </c>
      <c r="N88" s="550">
        <f>IF(J92&lt;D11,0,VLOOKUP(J92,C99:P154,7))</f>
        <v>1000699.2908594325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57577.559824025491</v>
      </c>
      <c r="N89" s="555">
        <f>+N88-N87</f>
        <v>57577.559824025491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209727.51219512196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25">H99</f>
        <v>676725.73574462067</v>
      </c>
      <c r="M99" s="519">
        <f t="shared" ref="M99:M104" si="26">IF(L99&lt;&gt;0,+H99-L99,0)</f>
        <v>0</v>
      </c>
      <c r="N99" s="518">
        <f t="shared" ref="N99:N104" si="27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25"/>
        <v>1345020.3976952727</v>
      </c>
      <c r="M100" s="519">
        <f t="shared" si="26"/>
        <v>0</v>
      </c>
      <c r="N100" s="518">
        <f t="shared" si="27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25"/>
        <v>1283844.5787456448</v>
      </c>
      <c r="M101" s="519">
        <f t="shared" si="26"/>
        <v>0</v>
      </c>
      <c r="N101" s="518">
        <f t="shared" si="27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29">+I102-H102</f>
        <v>0</v>
      </c>
      <c r="K102" s="514"/>
      <c r="L102" s="518">
        <f t="shared" si="25"/>
        <v>1213930.6577994749</v>
      </c>
      <c r="M102" s="519">
        <f t="shared" si="26"/>
        <v>0</v>
      </c>
      <c r="N102" s="518">
        <f t="shared" si="27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29"/>
        <v>0</v>
      </c>
      <c r="K103" s="514"/>
      <c r="L103" s="518">
        <f t="shared" si="25"/>
        <v>1150354.3699475904</v>
      </c>
      <c r="M103" s="519">
        <f t="shared" si="26"/>
        <v>0</v>
      </c>
      <c r="N103" s="518">
        <f t="shared" si="27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29"/>
        <v>0</v>
      </c>
      <c r="K104" s="514"/>
      <c r="L104" s="518">
        <f t="shared" si="25"/>
        <v>1005214.4856005983</v>
      </c>
      <c r="M104" s="519">
        <f t="shared" si="26"/>
        <v>0</v>
      </c>
      <c r="N104" s="518">
        <f t="shared" si="27"/>
        <v>1005214.4856005983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7477611.4581949059</v>
      </c>
      <c r="E105" s="630">
        <v>199972.7441860465</v>
      </c>
      <c r="F105" s="631">
        <v>7277638.7140088594</v>
      </c>
      <c r="G105" s="631">
        <v>7377625.0861018822</v>
      </c>
      <c r="H105" s="633">
        <v>989677.76558481681</v>
      </c>
      <c r="I105" s="634">
        <v>989677.76558481681</v>
      </c>
      <c r="J105" s="514">
        <f t="shared" si="29"/>
        <v>0</v>
      </c>
      <c r="K105" s="514"/>
      <c r="L105" s="518">
        <f t="shared" ref="L105" si="32">H105</f>
        <v>989677.76558481681</v>
      </c>
      <c r="M105" s="519">
        <f t="shared" ref="M105" si="33">IF(L105&lt;&gt;0,+H105-L105,0)</f>
        <v>0</v>
      </c>
      <c r="N105" s="518">
        <f t="shared" ref="N105" si="34">I105</f>
        <v>989677.76558481681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7277638.7140088594</v>
      </c>
      <c r="E106" s="630">
        <v>204734</v>
      </c>
      <c r="F106" s="631">
        <v>7072904.7140088594</v>
      </c>
      <c r="G106" s="631">
        <v>7175271.7140088594</v>
      </c>
      <c r="H106" s="633">
        <v>976605.47751006903</v>
      </c>
      <c r="I106" s="634">
        <v>976605.47751006903</v>
      </c>
      <c r="J106" s="514">
        <f t="shared" si="29"/>
        <v>0</v>
      </c>
      <c r="K106" s="514"/>
      <c r="L106" s="518">
        <f t="shared" ref="L106" si="35">H106</f>
        <v>976605.47751006903</v>
      </c>
      <c r="M106" s="519">
        <f t="shared" ref="M106" si="36">IF(L106&lt;&gt;0,+H106-L106,0)</f>
        <v>0</v>
      </c>
      <c r="N106" s="518">
        <f t="shared" ref="N106" si="37">I106</f>
        <v>976605.47751006903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7072904.7140088594</v>
      </c>
      <c r="E107" s="522">
        <f t="shared" ref="E107:E154" si="38">IF(+$J$96&lt;F106,$J$96,D107)</f>
        <v>209727.51219512196</v>
      </c>
      <c r="F107" s="523">
        <f t="shared" ref="F107:F154" si="39">+D107-E107</f>
        <v>6863177.2018137369</v>
      </c>
      <c r="G107" s="523">
        <f t="shared" ref="G107:G154" si="40">+(F107+D107)/2</f>
        <v>6968040.9579112977</v>
      </c>
      <c r="H107" s="526">
        <f t="shared" ref="H107:H154" si="41">+J$94*G107+E107</f>
        <v>1000699.2908594325</v>
      </c>
      <c r="I107" s="577">
        <f t="shared" ref="I107:I154" si="42">+J$95*G107+E107</f>
        <v>1000699.2908594325</v>
      </c>
      <c r="J107" s="514">
        <f t="shared" si="29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6863177.2018137369</v>
      </c>
      <c r="E108" s="522">
        <f t="shared" si="38"/>
        <v>209727.51219512196</v>
      </c>
      <c r="F108" s="523">
        <f t="shared" si="39"/>
        <v>6653449.6896186154</v>
      </c>
      <c r="G108" s="523">
        <f t="shared" si="40"/>
        <v>6758313.4457161762</v>
      </c>
      <c r="H108" s="526">
        <f t="shared" si="41"/>
        <v>976892.23456372134</v>
      </c>
      <c r="I108" s="577">
        <f t="shared" si="42"/>
        <v>976892.23456372134</v>
      </c>
      <c r="J108" s="514">
        <f t="shared" si="29"/>
        <v>0</v>
      </c>
      <c r="K108" s="514"/>
      <c r="L108" s="525"/>
      <c r="M108" s="514">
        <f t="shared" si="43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6653449.6896186154</v>
      </c>
      <c r="E109" s="522">
        <f t="shared" si="38"/>
        <v>209727.51219512196</v>
      </c>
      <c r="F109" s="523">
        <f t="shared" si="39"/>
        <v>6443722.1774234939</v>
      </c>
      <c r="G109" s="523">
        <f t="shared" si="40"/>
        <v>6548585.9335210547</v>
      </c>
      <c r="H109" s="526">
        <f t="shared" si="41"/>
        <v>953085.17826801003</v>
      </c>
      <c r="I109" s="577">
        <f t="shared" si="42"/>
        <v>953085.17826801003</v>
      </c>
      <c r="J109" s="514">
        <f t="shared" si="29"/>
        <v>0</v>
      </c>
      <c r="K109" s="514"/>
      <c r="L109" s="525"/>
      <c r="M109" s="514">
        <f t="shared" si="43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6443722.1774234939</v>
      </c>
      <c r="E110" s="522">
        <f t="shared" si="38"/>
        <v>209727.51219512196</v>
      </c>
      <c r="F110" s="523">
        <f t="shared" si="39"/>
        <v>6233994.6652283724</v>
      </c>
      <c r="G110" s="523">
        <f t="shared" si="40"/>
        <v>6338858.4213259332</v>
      </c>
      <c r="H110" s="526">
        <f t="shared" si="41"/>
        <v>929278.12197229872</v>
      </c>
      <c r="I110" s="577">
        <f t="shared" si="42"/>
        <v>929278.12197229872</v>
      </c>
      <c r="J110" s="514">
        <f t="shared" si="29"/>
        <v>0</v>
      </c>
      <c r="K110" s="514"/>
      <c r="L110" s="525"/>
      <c r="M110" s="514">
        <f t="shared" si="43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6233994.6652283724</v>
      </c>
      <c r="E111" s="522">
        <f t="shared" si="38"/>
        <v>209727.51219512196</v>
      </c>
      <c r="F111" s="523">
        <f t="shared" si="39"/>
        <v>6024267.1530332509</v>
      </c>
      <c r="G111" s="523">
        <f t="shared" si="40"/>
        <v>6129130.9091308117</v>
      </c>
      <c r="H111" s="526">
        <f t="shared" si="41"/>
        <v>905471.06567658752</v>
      </c>
      <c r="I111" s="577">
        <f t="shared" si="42"/>
        <v>905471.06567658752</v>
      </c>
      <c r="J111" s="514">
        <f t="shared" si="29"/>
        <v>0</v>
      </c>
      <c r="K111" s="514"/>
      <c r="L111" s="525"/>
      <c r="M111" s="514">
        <f t="shared" si="43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6024267.1530332509</v>
      </c>
      <c r="E112" s="522">
        <f t="shared" si="38"/>
        <v>209727.51219512196</v>
      </c>
      <c r="F112" s="523">
        <f t="shared" si="39"/>
        <v>5814539.6408381294</v>
      </c>
      <c r="G112" s="523">
        <f t="shared" si="40"/>
        <v>5919403.3969356902</v>
      </c>
      <c r="H112" s="526">
        <f t="shared" si="41"/>
        <v>881664.0093808762</v>
      </c>
      <c r="I112" s="577">
        <f t="shared" si="42"/>
        <v>881664.0093808762</v>
      </c>
      <c r="J112" s="514">
        <f t="shared" si="29"/>
        <v>0</v>
      </c>
      <c r="K112" s="514"/>
      <c r="L112" s="525"/>
      <c r="M112" s="514">
        <f t="shared" si="43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5814539.6408381294</v>
      </c>
      <c r="E113" s="522">
        <f t="shared" si="38"/>
        <v>209727.51219512196</v>
      </c>
      <c r="F113" s="523">
        <f t="shared" si="39"/>
        <v>5604812.1286430079</v>
      </c>
      <c r="G113" s="523">
        <f t="shared" si="40"/>
        <v>5709675.8847405687</v>
      </c>
      <c r="H113" s="526">
        <f t="shared" si="41"/>
        <v>857856.95308516501</v>
      </c>
      <c r="I113" s="577">
        <f t="shared" si="42"/>
        <v>857856.95308516501</v>
      </c>
      <c r="J113" s="514">
        <f t="shared" si="29"/>
        <v>0</v>
      </c>
      <c r="K113" s="514"/>
      <c r="L113" s="525"/>
      <c r="M113" s="514">
        <f t="shared" si="43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5604812.1286430079</v>
      </c>
      <c r="E114" s="522">
        <f t="shared" si="38"/>
        <v>209727.51219512196</v>
      </c>
      <c r="F114" s="523">
        <f t="shared" si="39"/>
        <v>5395084.6164478865</v>
      </c>
      <c r="G114" s="523">
        <f t="shared" si="40"/>
        <v>5499948.3725454472</v>
      </c>
      <c r="H114" s="526">
        <f t="shared" si="41"/>
        <v>834049.89678945369</v>
      </c>
      <c r="I114" s="577">
        <f t="shared" si="42"/>
        <v>834049.89678945369</v>
      </c>
      <c r="J114" s="514">
        <f t="shared" si="29"/>
        <v>0</v>
      </c>
      <c r="K114" s="514"/>
      <c r="L114" s="525"/>
      <c r="M114" s="514">
        <f t="shared" si="43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5395084.6164478865</v>
      </c>
      <c r="E115" s="522">
        <f t="shared" si="38"/>
        <v>209727.51219512196</v>
      </c>
      <c r="F115" s="523">
        <f t="shared" si="39"/>
        <v>5185357.104252765</v>
      </c>
      <c r="G115" s="523">
        <f t="shared" si="40"/>
        <v>5290220.8603503257</v>
      </c>
      <c r="H115" s="526">
        <f t="shared" si="41"/>
        <v>810242.84049374238</v>
      </c>
      <c r="I115" s="577">
        <f t="shared" si="42"/>
        <v>810242.84049374238</v>
      </c>
      <c r="J115" s="514">
        <f t="shared" si="29"/>
        <v>0</v>
      </c>
      <c r="K115" s="514"/>
      <c r="L115" s="525"/>
      <c r="M115" s="514">
        <f t="shared" si="43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5185357.104252765</v>
      </c>
      <c r="E116" s="522">
        <f t="shared" si="38"/>
        <v>209727.51219512196</v>
      </c>
      <c r="F116" s="523">
        <f t="shared" si="39"/>
        <v>4975629.5920576435</v>
      </c>
      <c r="G116" s="523">
        <f t="shared" si="40"/>
        <v>5080493.3481552042</v>
      </c>
      <c r="H116" s="526">
        <f t="shared" si="41"/>
        <v>786435.78419803118</v>
      </c>
      <c r="I116" s="577">
        <f t="shared" si="42"/>
        <v>786435.78419803118</v>
      </c>
      <c r="J116" s="514">
        <f t="shared" si="29"/>
        <v>0</v>
      </c>
      <c r="K116" s="514"/>
      <c r="L116" s="525"/>
      <c r="M116" s="514">
        <f t="shared" si="43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4975629.5920576435</v>
      </c>
      <c r="E117" s="522">
        <f t="shared" si="38"/>
        <v>209727.51219512196</v>
      </c>
      <c r="F117" s="523">
        <f t="shared" si="39"/>
        <v>4765902.079862522</v>
      </c>
      <c r="G117" s="523">
        <f t="shared" si="40"/>
        <v>4870765.8359600827</v>
      </c>
      <c r="H117" s="526">
        <f t="shared" si="41"/>
        <v>762628.72790231986</v>
      </c>
      <c r="I117" s="577">
        <f t="shared" si="42"/>
        <v>762628.72790231986</v>
      </c>
      <c r="J117" s="514">
        <f t="shared" si="29"/>
        <v>0</v>
      </c>
      <c r="K117" s="514"/>
      <c r="L117" s="525"/>
      <c r="M117" s="514">
        <f t="shared" si="43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4765902.079862522</v>
      </c>
      <c r="E118" s="522">
        <f t="shared" si="38"/>
        <v>209727.51219512196</v>
      </c>
      <c r="F118" s="523">
        <f t="shared" si="39"/>
        <v>4556174.5676674005</v>
      </c>
      <c r="G118" s="523">
        <f t="shared" si="40"/>
        <v>4661038.3237649612</v>
      </c>
      <c r="H118" s="526">
        <f t="shared" si="41"/>
        <v>738821.67160660855</v>
      </c>
      <c r="I118" s="577">
        <f t="shared" si="42"/>
        <v>738821.67160660855</v>
      </c>
      <c r="J118" s="514">
        <f t="shared" si="29"/>
        <v>0</v>
      </c>
      <c r="K118" s="514"/>
      <c r="L118" s="525"/>
      <c r="M118" s="514">
        <f t="shared" si="43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4556174.5676674005</v>
      </c>
      <c r="E119" s="522">
        <f t="shared" si="38"/>
        <v>209727.51219512196</v>
      </c>
      <c r="F119" s="523">
        <f t="shared" si="39"/>
        <v>4346447.055472279</v>
      </c>
      <c r="G119" s="523">
        <f t="shared" si="40"/>
        <v>4451310.8115698397</v>
      </c>
      <c r="H119" s="526">
        <f t="shared" si="41"/>
        <v>715014.61531089735</v>
      </c>
      <c r="I119" s="577">
        <f t="shared" si="42"/>
        <v>715014.61531089735</v>
      </c>
      <c r="J119" s="514">
        <f t="shared" si="29"/>
        <v>0</v>
      </c>
      <c r="K119" s="514"/>
      <c r="L119" s="525"/>
      <c r="M119" s="514">
        <f t="shared" si="43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>IU</v>
      </c>
      <c r="C120" s="507">
        <f>IF(D93="","-",+C119+1)</f>
        <v>2034</v>
      </c>
      <c r="D120" s="374">
        <f>IF(F119+SUM(E$99:E119)=D$92,F119,D$92-SUM(E$99:E119))</f>
        <v>4346447.0554722734</v>
      </c>
      <c r="E120" s="522">
        <f t="shared" si="38"/>
        <v>209727.51219512196</v>
      </c>
      <c r="F120" s="523">
        <f t="shared" si="39"/>
        <v>4136719.5432771514</v>
      </c>
      <c r="G120" s="523">
        <f t="shared" si="40"/>
        <v>4241583.2993747126</v>
      </c>
      <c r="H120" s="526">
        <f t="shared" si="41"/>
        <v>691207.55901518546</v>
      </c>
      <c r="I120" s="577">
        <f t="shared" si="42"/>
        <v>691207.55901518546</v>
      </c>
      <c r="J120" s="514">
        <f t="shared" si="29"/>
        <v>0</v>
      </c>
      <c r="K120" s="514"/>
      <c r="L120" s="525"/>
      <c r="M120" s="514">
        <f t="shared" si="43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4136719.5432771514</v>
      </c>
      <c r="E121" s="522">
        <f t="shared" si="38"/>
        <v>209727.51219512196</v>
      </c>
      <c r="F121" s="523">
        <f t="shared" si="39"/>
        <v>3926992.0310820295</v>
      </c>
      <c r="G121" s="523">
        <f t="shared" si="40"/>
        <v>4031855.7871795902</v>
      </c>
      <c r="H121" s="526">
        <f t="shared" si="41"/>
        <v>667400.50271947403</v>
      </c>
      <c r="I121" s="577">
        <f t="shared" si="42"/>
        <v>667400.50271947403</v>
      </c>
      <c r="J121" s="514">
        <f t="shared" si="29"/>
        <v>0</v>
      </c>
      <c r="K121" s="514"/>
      <c r="L121" s="525"/>
      <c r="M121" s="514">
        <f t="shared" si="43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3926992.0310820295</v>
      </c>
      <c r="E122" s="522">
        <f t="shared" si="38"/>
        <v>209727.51219512196</v>
      </c>
      <c r="F122" s="523">
        <f t="shared" si="39"/>
        <v>3717264.5188869075</v>
      </c>
      <c r="G122" s="523">
        <f t="shared" si="40"/>
        <v>3822128.2749844687</v>
      </c>
      <c r="H122" s="526">
        <f t="shared" si="41"/>
        <v>643593.44642376271</v>
      </c>
      <c r="I122" s="577">
        <f t="shared" si="42"/>
        <v>643593.44642376271</v>
      </c>
      <c r="J122" s="514">
        <f t="shared" si="29"/>
        <v>0</v>
      </c>
      <c r="K122" s="514"/>
      <c r="L122" s="525"/>
      <c r="M122" s="514">
        <f t="shared" si="43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3717264.5188869075</v>
      </c>
      <c r="E123" s="522">
        <f t="shared" si="38"/>
        <v>209727.51219512196</v>
      </c>
      <c r="F123" s="523">
        <f t="shared" si="39"/>
        <v>3507537.0066917855</v>
      </c>
      <c r="G123" s="523">
        <f t="shared" si="40"/>
        <v>3612400.7627893463</v>
      </c>
      <c r="H123" s="526">
        <f t="shared" si="41"/>
        <v>619786.3901280514</v>
      </c>
      <c r="I123" s="577">
        <f t="shared" si="42"/>
        <v>619786.3901280514</v>
      </c>
      <c r="J123" s="514">
        <f t="shared" si="29"/>
        <v>0</v>
      </c>
      <c r="K123" s="514"/>
      <c r="L123" s="525"/>
      <c r="M123" s="514">
        <f t="shared" si="43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3507537.0066917855</v>
      </c>
      <c r="E124" s="522">
        <f t="shared" si="38"/>
        <v>209727.51219512196</v>
      </c>
      <c r="F124" s="523">
        <f t="shared" si="39"/>
        <v>3297809.4944966636</v>
      </c>
      <c r="G124" s="523">
        <f t="shared" si="40"/>
        <v>3402673.2505942248</v>
      </c>
      <c r="H124" s="526">
        <f t="shared" si="41"/>
        <v>595979.33383234008</v>
      </c>
      <c r="I124" s="577">
        <f t="shared" si="42"/>
        <v>595979.33383234008</v>
      </c>
      <c r="J124" s="514">
        <f t="shared" si="29"/>
        <v>0</v>
      </c>
      <c r="K124" s="514"/>
      <c r="L124" s="525"/>
      <c r="M124" s="514">
        <f t="shared" si="43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3297809.4944966636</v>
      </c>
      <c r="E125" s="522">
        <f t="shared" si="38"/>
        <v>209727.51219512196</v>
      </c>
      <c r="F125" s="523">
        <f t="shared" si="39"/>
        <v>3088081.9823015416</v>
      </c>
      <c r="G125" s="523">
        <f t="shared" si="40"/>
        <v>3192945.7383991024</v>
      </c>
      <c r="H125" s="526">
        <f t="shared" si="41"/>
        <v>572172.27753662877</v>
      </c>
      <c r="I125" s="577">
        <f t="shared" si="42"/>
        <v>572172.27753662877</v>
      </c>
      <c r="J125" s="514">
        <f t="shared" si="29"/>
        <v>0</v>
      </c>
      <c r="K125" s="514"/>
      <c r="L125" s="525"/>
      <c r="M125" s="514">
        <f t="shared" si="43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3088081.9823015416</v>
      </c>
      <c r="E126" s="522">
        <f t="shared" si="38"/>
        <v>209727.51219512196</v>
      </c>
      <c r="F126" s="523">
        <f t="shared" si="39"/>
        <v>2878354.4701064196</v>
      </c>
      <c r="G126" s="523">
        <f t="shared" si="40"/>
        <v>2983218.2262039809</v>
      </c>
      <c r="H126" s="526">
        <f t="shared" si="41"/>
        <v>548365.22124091745</v>
      </c>
      <c r="I126" s="577">
        <f t="shared" si="42"/>
        <v>548365.22124091745</v>
      </c>
      <c r="J126" s="514">
        <f t="shared" si="29"/>
        <v>0</v>
      </c>
      <c r="K126" s="514"/>
      <c r="L126" s="525"/>
      <c r="M126" s="514">
        <f t="shared" si="43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2878354.4701064196</v>
      </c>
      <c r="E127" s="522">
        <f t="shared" si="38"/>
        <v>209727.51219512196</v>
      </c>
      <c r="F127" s="523">
        <f t="shared" si="39"/>
        <v>2668626.9579112977</v>
      </c>
      <c r="G127" s="523">
        <f t="shared" si="40"/>
        <v>2773490.7140088584</v>
      </c>
      <c r="H127" s="526">
        <f t="shared" si="41"/>
        <v>524558.16494520614</v>
      </c>
      <c r="I127" s="577">
        <f t="shared" si="42"/>
        <v>524558.16494520614</v>
      </c>
      <c r="J127" s="514">
        <f t="shared" si="29"/>
        <v>0</v>
      </c>
      <c r="K127" s="514"/>
      <c r="L127" s="525"/>
      <c r="M127" s="514">
        <f t="shared" si="43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2668626.9579112977</v>
      </c>
      <c r="E128" s="522">
        <f t="shared" si="38"/>
        <v>209727.51219512196</v>
      </c>
      <c r="F128" s="523">
        <f t="shared" si="39"/>
        <v>2458899.4457161757</v>
      </c>
      <c r="G128" s="523">
        <f t="shared" si="40"/>
        <v>2563763.2018137369</v>
      </c>
      <c r="H128" s="526">
        <f t="shared" si="41"/>
        <v>500751.10864949482</v>
      </c>
      <c r="I128" s="577">
        <f t="shared" si="42"/>
        <v>500751.10864949482</v>
      </c>
      <c r="J128" s="514">
        <f t="shared" si="29"/>
        <v>0</v>
      </c>
      <c r="K128" s="514"/>
      <c r="L128" s="525"/>
      <c r="M128" s="514">
        <f t="shared" si="43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2458899.4457161757</v>
      </c>
      <c r="E129" s="522">
        <f t="shared" si="38"/>
        <v>209727.51219512196</v>
      </c>
      <c r="F129" s="523">
        <f t="shared" si="39"/>
        <v>2249171.9335210538</v>
      </c>
      <c r="G129" s="523">
        <f t="shared" si="40"/>
        <v>2354035.6896186145</v>
      </c>
      <c r="H129" s="526">
        <f t="shared" si="41"/>
        <v>476944.05235378345</v>
      </c>
      <c r="I129" s="577">
        <f t="shared" si="42"/>
        <v>476944.05235378345</v>
      </c>
      <c r="J129" s="514">
        <f t="shared" si="29"/>
        <v>0</v>
      </c>
      <c r="K129" s="514"/>
      <c r="L129" s="525"/>
      <c r="M129" s="514">
        <f t="shared" si="43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2249171.9335210538</v>
      </c>
      <c r="E130" s="522">
        <f t="shared" si="38"/>
        <v>209727.51219512196</v>
      </c>
      <c r="F130" s="523">
        <f t="shared" si="39"/>
        <v>2039444.4213259318</v>
      </c>
      <c r="G130" s="523">
        <f t="shared" si="40"/>
        <v>2144308.177423493</v>
      </c>
      <c r="H130" s="526">
        <f t="shared" si="41"/>
        <v>453136.9960580722</v>
      </c>
      <c r="I130" s="577">
        <f t="shared" si="42"/>
        <v>453136.9960580722</v>
      </c>
      <c r="J130" s="514">
        <f t="shared" si="29"/>
        <v>0</v>
      </c>
      <c r="K130" s="514"/>
      <c r="L130" s="525"/>
      <c r="M130" s="514">
        <f t="shared" si="43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>IU</v>
      </c>
      <c r="C131" s="507">
        <f>IF(D93="","-",+C130+1)</f>
        <v>2045</v>
      </c>
      <c r="D131" s="374">
        <f>IF(F130+SUM(E$99:E130)=D$92,F130,D$92-SUM(E$99:E130))</f>
        <v>2039444.4213259369</v>
      </c>
      <c r="E131" s="522">
        <f t="shared" si="38"/>
        <v>209727.51219512196</v>
      </c>
      <c r="F131" s="523">
        <f t="shared" si="39"/>
        <v>1829716.909130815</v>
      </c>
      <c r="G131" s="523">
        <f t="shared" si="40"/>
        <v>1934580.6652283759</v>
      </c>
      <c r="H131" s="526">
        <f t="shared" si="41"/>
        <v>429329.93976236146</v>
      </c>
      <c r="I131" s="577">
        <f t="shared" si="42"/>
        <v>429329.93976236146</v>
      </c>
      <c r="J131" s="514">
        <f t="shared" si="29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1829716.909130815</v>
      </c>
      <c r="E132" s="522">
        <f t="shared" si="38"/>
        <v>209727.51219512196</v>
      </c>
      <c r="F132" s="523">
        <f t="shared" si="39"/>
        <v>1619989.396935693</v>
      </c>
      <c r="G132" s="523">
        <f t="shared" si="40"/>
        <v>1724853.153033254</v>
      </c>
      <c r="H132" s="526">
        <f t="shared" si="41"/>
        <v>405522.88346665015</v>
      </c>
      <c r="I132" s="577">
        <f t="shared" si="42"/>
        <v>405522.88346665015</v>
      </c>
      <c r="J132" s="514">
        <f t="shared" si="29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1619989.396935693</v>
      </c>
      <c r="E133" s="522">
        <f t="shared" si="38"/>
        <v>209727.51219512196</v>
      </c>
      <c r="F133" s="523">
        <f t="shared" si="39"/>
        <v>1410261.884740571</v>
      </c>
      <c r="G133" s="523">
        <f t="shared" si="40"/>
        <v>1515125.640838132</v>
      </c>
      <c r="H133" s="526">
        <f t="shared" si="41"/>
        <v>381715.82717093884</v>
      </c>
      <c r="I133" s="577">
        <f t="shared" si="42"/>
        <v>381715.82717093884</v>
      </c>
      <c r="J133" s="514">
        <f t="shared" si="29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1410261.884740571</v>
      </c>
      <c r="E134" s="522">
        <f t="shared" si="38"/>
        <v>209727.51219512196</v>
      </c>
      <c r="F134" s="523">
        <f t="shared" si="39"/>
        <v>1200534.3725454491</v>
      </c>
      <c r="G134" s="523">
        <f t="shared" si="40"/>
        <v>1305398.12864301</v>
      </c>
      <c r="H134" s="526">
        <f t="shared" si="41"/>
        <v>357908.77087522746</v>
      </c>
      <c r="I134" s="577">
        <f t="shared" si="42"/>
        <v>357908.77087522746</v>
      </c>
      <c r="J134" s="514">
        <f t="shared" si="29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1200534.3725454491</v>
      </c>
      <c r="E135" s="522">
        <f t="shared" si="38"/>
        <v>209727.51219512196</v>
      </c>
      <c r="F135" s="523">
        <f t="shared" si="39"/>
        <v>990806.8603503271</v>
      </c>
      <c r="G135" s="523">
        <f t="shared" si="40"/>
        <v>1095670.6164478881</v>
      </c>
      <c r="H135" s="526">
        <f t="shared" si="41"/>
        <v>334101.71457951615</v>
      </c>
      <c r="I135" s="577">
        <f t="shared" si="42"/>
        <v>334101.71457951615</v>
      </c>
      <c r="J135" s="514">
        <f t="shared" si="29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990806.8603503271</v>
      </c>
      <c r="E136" s="522">
        <f t="shared" si="38"/>
        <v>209727.51219512196</v>
      </c>
      <c r="F136" s="523">
        <f t="shared" si="39"/>
        <v>781079.34815520514</v>
      </c>
      <c r="G136" s="523">
        <f t="shared" si="40"/>
        <v>885943.10425276612</v>
      </c>
      <c r="H136" s="526">
        <f t="shared" si="41"/>
        <v>310294.65828380483</v>
      </c>
      <c r="I136" s="577">
        <f t="shared" si="42"/>
        <v>310294.65828380483</v>
      </c>
      <c r="J136" s="514">
        <f t="shared" si="29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781079.34815520514</v>
      </c>
      <c r="E137" s="522">
        <f t="shared" si="38"/>
        <v>209727.51219512196</v>
      </c>
      <c r="F137" s="523">
        <f t="shared" si="39"/>
        <v>571351.83596008318</v>
      </c>
      <c r="G137" s="523">
        <f t="shared" si="40"/>
        <v>676215.59205764416</v>
      </c>
      <c r="H137" s="526">
        <f t="shared" si="41"/>
        <v>286487.60198809352</v>
      </c>
      <c r="I137" s="577">
        <f t="shared" si="42"/>
        <v>286487.60198809352</v>
      </c>
      <c r="J137" s="514">
        <f t="shared" si="29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571351.83596008318</v>
      </c>
      <c r="E138" s="522">
        <f t="shared" si="38"/>
        <v>209727.51219512196</v>
      </c>
      <c r="F138" s="523">
        <f t="shared" si="39"/>
        <v>361624.32376496121</v>
      </c>
      <c r="G138" s="523">
        <f t="shared" si="40"/>
        <v>466488.07986252219</v>
      </c>
      <c r="H138" s="526">
        <f t="shared" si="41"/>
        <v>262680.54569238221</v>
      </c>
      <c r="I138" s="577">
        <f t="shared" si="42"/>
        <v>262680.54569238221</v>
      </c>
      <c r="J138" s="514">
        <f t="shared" si="29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361624.32376496121</v>
      </c>
      <c r="E139" s="522">
        <f t="shared" si="38"/>
        <v>209727.51219512196</v>
      </c>
      <c r="F139" s="523">
        <f t="shared" si="39"/>
        <v>151896.81156983925</v>
      </c>
      <c r="G139" s="523">
        <f t="shared" si="40"/>
        <v>256760.56766740023</v>
      </c>
      <c r="H139" s="526">
        <f t="shared" si="41"/>
        <v>238873.48939667086</v>
      </c>
      <c r="I139" s="577">
        <f t="shared" si="42"/>
        <v>238873.48939667086</v>
      </c>
      <c r="J139" s="514">
        <f t="shared" si="29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151896.81156983925</v>
      </c>
      <c r="E140" s="522">
        <f t="shared" si="38"/>
        <v>151896.81156983925</v>
      </c>
      <c r="F140" s="523">
        <f t="shared" si="39"/>
        <v>0</v>
      </c>
      <c r="G140" s="523">
        <f t="shared" si="40"/>
        <v>75948.405784919625</v>
      </c>
      <c r="H140" s="526">
        <f t="shared" si="41"/>
        <v>160518.03609668586</v>
      </c>
      <c r="I140" s="577">
        <f t="shared" si="42"/>
        <v>160518.03609668586</v>
      </c>
      <c r="J140" s="514">
        <f t="shared" si="29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29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29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29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29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29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29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29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29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29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29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29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29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29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29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8598827.9999999963</v>
      </c>
      <c r="F155" s="375"/>
      <c r="G155" s="375"/>
      <c r="H155" s="375">
        <f>SUM(H99:H154)</f>
        <v>29254842.378950469</v>
      </c>
      <c r="I155" s="375">
        <f>SUM(I99:I154)</f>
        <v>29254842.378950469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1">
    <cfRule type="cellIs" dxfId="93" priority="2" stopIfTrue="1" operator="equal">
      <formula>$I$10</formula>
    </cfRule>
  </conditionalFormatting>
  <conditionalFormatting sqref="C99:C154">
    <cfRule type="cellIs" dxfId="92" priority="3" stopIfTrue="1" operator="equal">
      <formula>$J$92</formula>
    </cfRule>
  </conditionalFormatting>
  <conditionalFormatting sqref="C72">
    <cfRule type="cellIs" dxfId="9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476963.32038080104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476963.32038080104</v>
      </c>
      <c r="O6" s="269"/>
      <c r="P6" s="269"/>
    </row>
    <row r="7" spans="1:17" ht="13.5" thickBot="1">
      <c r="C7" s="467" t="s">
        <v>48</v>
      </c>
      <c r="D7" s="624" t="s">
        <v>298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103448.80952380953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535081.02256269893</v>
      </c>
      <c r="H22" s="610">
        <v>535081.02256269893</v>
      </c>
      <c r="I22" s="511">
        <f t="shared" si="6"/>
        <v>0</v>
      </c>
      <c r="J22" s="511"/>
      <c r="K22" s="518">
        <f t="shared" si="0"/>
        <v>535081.02256269893</v>
      </c>
      <c r="L22" s="519">
        <f t="shared" si="1"/>
        <v>0</v>
      </c>
      <c r="M22" s="518">
        <f t="shared" si="2"/>
        <v>535081.02256269893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101043.02325581395</v>
      </c>
      <c r="F23" s="626">
        <v>3681267.0736974315</v>
      </c>
      <c r="G23" s="609">
        <v>472563.74534296617</v>
      </c>
      <c r="H23" s="610">
        <v>472563.74534296617</v>
      </c>
      <c r="I23" s="511">
        <f t="shared" si="6"/>
        <v>0</v>
      </c>
      <c r="J23" s="511"/>
      <c r="K23" s="518">
        <f t="shared" ref="K23" si="7">G23</f>
        <v>472563.74534296617</v>
      </c>
      <c r="L23" s="519">
        <f t="shared" ref="L23" si="8">IF(K23&lt;&gt;0,+G23-K23,0)</f>
        <v>0</v>
      </c>
      <c r="M23" s="518">
        <f t="shared" ref="M23" si="9">H23</f>
        <v>472563.74534296617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>IU</v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566478.63038117217</v>
      </c>
      <c r="H24" s="610">
        <v>566478.63038117217</v>
      </c>
      <c r="I24" s="511">
        <f t="shared" si="6"/>
        <v>0</v>
      </c>
      <c r="J24" s="511"/>
      <c r="K24" s="518">
        <f t="shared" ref="K24" si="12">G24</f>
        <v>566478.63038117217</v>
      </c>
      <c r="L24" s="519">
        <f t="shared" ref="L24" si="13">IF(K24&lt;&gt;0,+G24-K24,0)</f>
        <v>0</v>
      </c>
      <c r="M24" s="518">
        <f t="shared" ref="M24" si="14">H24</f>
        <v>566478.63038117217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3575295.1224779193</v>
      </c>
      <c r="E25" s="609">
        <v>103448.80952380953</v>
      </c>
      <c r="F25" s="626">
        <v>3471846.3129541096</v>
      </c>
      <c r="G25" s="609">
        <v>476963.32038080104</v>
      </c>
      <c r="H25" s="610">
        <v>476963.32038080104</v>
      </c>
      <c r="I25" s="511">
        <f t="shared" si="6"/>
        <v>0</v>
      </c>
      <c r="J25" s="511"/>
      <c r="K25" s="518">
        <f t="shared" ref="K25" si="15">G25</f>
        <v>476963.32038080104</v>
      </c>
      <c r="L25" s="519">
        <f t="shared" ref="L25" si="16">IF(K25&lt;&gt;0,+G25-K25,0)</f>
        <v>0</v>
      </c>
      <c r="M25" s="518">
        <f t="shared" ref="M25" si="17">H25</f>
        <v>476963.32038080104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3471846.3129541096</v>
      </c>
      <c r="E26" s="522">
        <f t="shared" ref="E26:E72" si="18">IF(+$I$14&lt;F25,$I$14,D26)</f>
        <v>103448.80952380953</v>
      </c>
      <c r="F26" s="523">
        <f t="shared" ref="F26:F72" si="19">+D26-E26</f>
        <v>3368397.5034302999</v>
      </c>
      <c r="G26" s="524">
        <f t="shared" ref="G26:G52" si="20">+I$12*((D26+F26)/2)+E26</f>
        <v>468779.30177080067</v>
      </c>
      <c r="H26" s="491">
        <f t="shared" ref="H26:H52" si="21">+I$13*((D26+F26)/2)+E26</f>
        <v>468779.30177080067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3368397.5034302999</v>
      </c>
      <c r="E27" s="522">
        <f t="shared" si="18"/>
        <v>103448.80952380953</v>
      </c>
      <c r="F27" s="523">
        <f t="shared" si="19"/>
        <v>3264948.6939064902</v>
      </c>
      <c r="G27" s="524">
        <f t="shared" si="20"/>
        <v>457729.10954953125</v>
      </c>
      <c r="H27" s="491">
        <f t="shared" si="21"/>
        <v>457729.10954953125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3264948.6939064902</v>
      </c>
      <c r="E28" s="522">
        <f t="shared" si="18"/>
        <v>103448.80952380953</v>
      </c>
      <c r="F28" s="523">
        <f t="shared" si="19"/>
        <v>3161499.8843826805</v>
      </c>
      <c r="G28" s="524">
        <f t="shared" si="20"/>
        <v>446678.91732826183</v>
      </c>
      <c r="H28" s="491">
        <f t="shared" si="21"/>
        <v>446678.91732826183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3161499.8843826805</v>
      </c>
      <c r="E29" s="522">
        <f t="shared" si="18"/>
        <v>103448.80952380953</v>
      </c>
      <c r="F29" s="523">
        <f t="shared" si="19"/>
        <v>3058051.0748588708</v>
      </c>
      <c r="G29" s="524">
        <f t="shared" si="20"/>
        <v>435628.72510699241</v>
      </c>
      <c r="H29" s="491">
        <f t="shared" si="21"/>
        <v>435628.72510699241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3058051.0748588708</v>
      </c>
      <c r="E30" s="522">
        <f t="shared" si="18"/>
        <v>103448.80952380953</v>
      </c>
      <c r="F30" s="523">
        <f t="shared" si="19"/>
        <v>2954602.2653350611</v>
      </c>
      <c r="G30" s="524">
        <f t="shared" si="20"/>
        <v>424578.53288572299</v>
      </c>
      <c r="H30" s="491">
        <f t="shared" si="21"/>
        <v>424578.53288572299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2954602.2653350611</v>
      </c>
      <c r="E31" s="522">
        <f t="shared" si="18"/>
        <v>103448.80952380953</v>
      </c>
      <c r="F31" s="523">
        <f t="shared" si="19"/>
        <v>2851153.4558112514</v>
      </c>
      <c r="G31" s="524">
        <f t="shared" si="20"/>
        <v>413528.34066445357</v>
      </c>
      <c r="H31" s="491">
        <f t="shared" si="21"/>
        <v>413528.34066445357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2851153.4558112514</v>
      </c>
      <c r="E32" s="522">
        <f t="shared" si="18"/>
        <v>103448.80952380953</v>
      </c>
      <c r="F32" s="523">
        <f t="shared" si="19"/>
        <v>2747704.6462874417</v>
      </c>
      <c r="G32" s="524">
        <f t="shared" si="20"/>
        <v>402478.14844318415</v>
      </c>
      <c r="H32" s="491">
        <f t="shared" si="21"/>
        <v>402478.14844318415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2747704.6462874417</v>
      </c>
      <c r="E33" s="522">
        <f t="shared" si="18"/>
        <v>103448.80952380953</v>
      </c>
      <c r="F33" s="523">
        <f t="shared" si="19"/>
        <v>2644255.836763632</v>
      </c>
      <c r="G33" s="524">
        <f t="shared" si="20"/>
        <v>391427.95622191473</v>
      </c>
      <c r="H33" s="491">
        <f t="shared" si="21"/>
        <v>391427.95622191473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2644255.836763632</v>
      </c>
      <c r="E34" s="522">
        <f t="shared" si="18"/>
        <v>103448.80952380953</v>
      </c>
      <c r="F34" s="523">
        <f t="shared" si="19"/>
        <v>2540807.0272398223</v>
      </c>
      <c r="G34" s="524">
        <f t="shared" si="20"/>
        <v>380377.76400064531</v>
      </c>
      <c r="H34" s="491">
        <f t="shared" si="21"/>
        <v>380377.76400064531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2540807.0272398223</v>
      </c>
      <c r="E35" s="522">
        <f t="shared" si="18"/>
        <v>103448.80952380953</v>
      </c>
      <c r="F35" s="523">
        <f t="shared" si="19"/>
        <v>2437358.2177160126</v>
      </c>
      <c r="G35" s="524">
        <f t="shared" si="20"/>
        <v>369327.5717793759</v>
      </c>
      <c r="H35" s="491">
        <f t="shared" si="21"/>
        <v>369327.5717793759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2437358.2177160126</v>
      </c>
      <c r="E36" s="522">
        <f t="shared" si="18"/>
        <v>103448.80952380953</v>
      </c>
      <c r="F36" s="523">
        <f t="shared" si="19"/>
        <v>2333909.4081922029</v>
      </c>
      <c r="G36" s="524">
        <f t="shared" si="20"/>
        <v>358277.37955810648</v>
      </c>
      <c r="H36" s="491">
        <f t="shared" si="21"/>
        <v>358277.37955810648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2333909.4081922029</v>
      </c>
      <c r="E37" s="522">
        <f t="shared" si="18"/>
        <v>103448.80952380953</v>
      </c>
      <c r="F37" s="523">
        <f t="shared" si="19"/>
        <v>2230460.5986683932</v>
      </c>
      <c r="G37" s="524">
        <f t="shared" si="20"/>
        <v>347227.18733683706</v>
      </c>
      <c r="H37" s="491">
        <f t="shared" si="21"/>
        <v>347227.18733683706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2230460.5986683932</v>
      </c>
      <c r="E38" s="522">
        <f t="shared" si="18"/>
        <v>103448.80952380953</v>
      </c>
      <c r="F38" s="523">
        <f t="shared" si="19"/>
        <v>2127011.7891445835</v>
      </c>
      <c r="G38" s="524">
        <f t="shared" si="20"/>
        <v>336176.99511556764</v>
      </c>
      <c r="H38" s="491">
        <f t="shared" si="21"/>
        <v>336176.99511556764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2127011.7891445835</v>
      </c>
      <c r="E39" s="522">
        <f t="shared" si="18"/>
        <v>103448.80952380953</v>
      </c>
      <c r="F39" s="523">
        <f t="shared" si="19"/>
        <v>2023562.979620774</v>
      </c>
      <c r="G39" s="524">
        <f t="shared" si="20"/>
        <v>325126.80289429822</v>
      </c>
      <c r="H39" s="491">
        <f t="shared" si="21"/>
        <v>325126.80289429822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2023562.979620774</v>
      </c>
      <c r="E40" s="522">
        <f t="shared" si="18"/>
        <v>103448.80952380953</v>
      </c>
      <c r="F40" s="523">
        <f t="shared" si="19"/>
        <v>1920114.1700969646</v>
      </c>
      <c r="G40" s="524">
        <f t="shared" si="20"/>
        <v>314076.61067302886</v>
      </c>
      <c r="H40" s="491">
        <f t="shared" si="21"/>
        <v>314076.61067302886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1920114.1700969646</v>
      </c>
      <c r="E41" s="522">
        <f t="shared" si="18"/>
        <v>103448.80952380953</v>
      </c>
      <c r="F41" s="523">
        <f t="shared" si="19"/>
        <v>1816665.3605731551</v>
      </c>
      <c r="G41" s="524">
        <f t="shared" si="20"/>
        <v>303026.41845175938</v>
      </c>
      <c r="H41" s="491">
        <f t="shared" si="21"/>
        <v>303026.41845175938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1816665.3605731551</v>
      </c>
      <c r="E42" s="522">
        <f t="shared" si="18"/>
        <v>103448.80952380953</v>
      </c>
      <c r="F42" s="523">
        <f t="shared" si="19"/>
        <v>1713216.5510493456</v>
      </c>
      <c r="G42" s="524">
        <f t="shared" si="20"/>
        <v>291976.22623049002</v>
      </c>
      <c r="H42" s="491">
        <f t="shared" si="21"/>
        <v>291976.22623049002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1713216.5510493456</v>
      </c>
      <c r="E43" s="522">
        <f t="shared" si="18"/>
        <v>103448.80952380953</v>
      </c>
      <c r="F43" s="523">
        <f t="shared" si="19"/>
        <v>1609767.7415255362</v>
      </c>
      <c r="G43" s="524">
        <f t="shared" si="20"/>
        <v>280926.03400922066</v>
      </c>
      <c r="H43" s="491">
        <f t="shared" si="21"/>
        <v>280926.03400922066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1609767.7415255362</v>
      </c>
      <c r="E44" s="522">
        <f t="shared" si="18"/>
        <v>103448.80952380953</v>
      </c>
      <c r="F44" s="523">
        <f t="shared" si="19"/>
        <v>1506318.9320017267</v>
      </c>
      <c r="G44" s="524">
        <f t="shared" si="20"/>
        <v>269875.8417879513</v>
      </c>
      <c r="H44" s="491">
        <f t="shared" si="21"/>
        <v>269875.8417879513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1506318.9320017267</v>
      </c>
      <c r="E45" s="522">
        <f t="shared" si="18"/>
        <v>103448.80952380953</v>
      </c>
      <c r="F45" s="523">
        <f t="shared" si="19"/>
        <v>1402870.1224779172</v>
      </c>
      <c r="G45" s="524">
        <f t="shared" si="20"/>
        <v>258825.64956668185</v>
      </c>
      <c r="H45" s="491">
        <f t="shared" si="21"/>
        <v>258825.64956668185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1402870.1224779172</v>
      </c>
      <c r="E46" s="522">
        <f t="shared" si="18"/>
        <v>103448.80952380953</v>
      </c>
      <c r="F46" s="523">
        <f t="shared" si="19"/>
        <v>1299421.3129541078</v>
      </c>
      <c r="G46" s="524">
        <f t="shared" si="20"/>
        <v>247775.45734541249</v>
      </c>
      <c r="H46" s="491">
        <f t="shared" si="21"/>
        <v>247775.45734541249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1299421.3129541078</v>
      </c>
      <c r="E47" s="522">
        <f t="shared" si="18"/>
        <v>103448.80952380953</v>
      </c>
      <c r="F47" s="523">
        <f t="shared" si="19"/>
        <v>1195972.5034302983</v>
      </c>
      <c r="G47" s="524">
        <f t="shared" si="20"/>
        <v>236725.26512414307</v>
      </c>
      <c r="H47" s="491">
        <f t="shared" si="21"/>
        <v>236725.26512414307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1195972.5034302983</v>
      </c>
      <c r="E48" s="522">
        <f t="shared" si="18"/>
        <v>103448.80952380953</v>
      </c>
      <c r="F48" s="523">
        <f t="shared" si="19"/>
        <v>1092523.6939064888</v>
      </c>
      <c r="G48" s="524">
        <f t="shared" si="20"/>
        <v>225675.07290287368</v>
      </c>
      <c r="H48" s="491">
        <f t="shared" si="21"/>
        <v>225675.07290287368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1092523.6939064888</v>
      </c>
      <c r="E49" s="522">
        <f t="shared" si="18"/>
        <v>103448.80952380953</v>
      </c>
      <c r="F49" s="523">
        <f t="shared" si="19"/>
        <v>989074.88438267936</v>
      </c>
      <c r="G49" s="524">
        <f t="shared" si="20"/>
        <v>214624.88068160429</v>
      </c>
      <c r="H49" s="491">
        <f t="shared" si="21"/>
        <v>214624.88068160429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989074.88438267936</v>
      </c>
      <c r="E50" s="522">
        <f t="shared" si="18"/>
        <v>103448.80952380953</v>
      </c>
      <c r="F50" s="523">
        <f t="shared" si="19"/>
        <v>885626.07485886989</v>
      </c>
      <c r="G50" s="524">
        <f t="shared" si="20"/>
        <v>203574.6884603349</v>
      </c>
      <c r="H50" s="491">
        <f t="shared" si="21"/>
        <v>203574.6884603349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885626.07485886989</v>
      </c>
      <c r="E51" s="522">
        <f t="shared" si="18"/>
        <v>103448.80952380953</v>
      </c>
      <c r="F51" s="523">
        <f t="shared" si="19"/>
        <v>782177.26533506042</v>
      </c>
      <c r="G51" s="524">
        <f t="shared" si="20"/>
        <v>192524.49623906548</v>
      </c>
      <c r="H51" s="491">
        <f t="shared" si="21"/>
        <v>192524.49623906548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782177.26533506042</v>
      </c>
      <c r="E52" s="522">
        <f t="shared" si="18"/>
        <v>103448.80952380953</v>
      </c>
      <c r="F52" s="523">
        <f t="shared" si="19"/>
        <v>678728.45581125095</v>
      </c>
      <c r="G52" s="524">
        <f t="shared" si="20"/>
        <v>181474.30401779612</v>
      </c>
      <c r="H52" s="491">
        <f t="shared" si="21"/>
        <v>181474.30401779612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678728.45581125095</v>
      </c>
      <c r="E53" s="522">
        <f t="shared" si="18"/>
        <v>103448.80952380953</v>
      </c>
      <c r="F53" s="523">
        <f t="shared" si="19"/>
        <v>575279.64628744149</v>
      </c>
      <c r="G53" s="524">
        <f t="shared" ref="G53:G72" si="23">+I$12*((D53+F53)/2)+E53</f>
        <v>170424.1117965267</v>
      </c>
      <c r="H53" s="491">
        <f t="shared" ref="H53:H72" si="24">+I$13*((D53+F53)/2)+E53</f>
        <v>170424.1117965267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575279.64628744149</v>
      </c>
      <c r="E54" s="522">
        <f t="shared" si="18"/>
        <v>103448.80952380953</v>
      </c>
      <c r="F54" s="523">
        <f t="shared" si="19"/>
        <v>471830.83676363196</v>
      </c>
      <c r="G54" s="524">
        <f t="shared" si="23"/>
        <v>159373.91957525731</v>
      </c>
      <c r="H54" s="491">
        <f t="shared" si="24"/>
        <v>159373.91957525731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471830.83676363196</v>
      </c>
      <c r="E55" s="522">
        <f t="shared" si="18"/>
        <v>103448.80952380953</v>
      </c>
      <c r="F55" s="523">
        <f t="shared" si="19"/>
        <v>368382.02723982243</v>
      </c>
      <c r="G55" s="524">
        <f t="shared" si="23"/>
        <v>148323.72735398792</v>
      </c>
      <c r="H55" s="491">
        <f t="shared" si="24"/>
        <v>148323.72735398792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368382.02723982243</v>
      </c>
      <c r="E56" s="522">
        <f t="shared" si="18"/>
        <v>103448.80952380953</v>
      </c>
      <c r="F56" s="523">
        <f t="shared" si="19"/>
        <v>264933.21771601291</v>
      </c>
      <c r="G56" s="524">
        <f t="shared" si="23"/>
        <v>137273.53513271851</v>
      </c>
      <c r="H56" s="491">
        <f t="shared" si="24"/>
        <v>137273.53513271851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264933.21771601291</v>
      </c>
      <c r="E57" s="522">
        <f t="shared" si="18"/>
        <v>103448.80952380953</v>
      </c>
      <c r="F57" s="523">
        <f t="shared" si="19"/>
        <v>161484.40819220338</v>
      </c>
      <c r="G57" s="524">
        <f t="shared" si="23"/>
        <v>126223.34291144912</v>
      </c>
      <c r="H57" s="491">
        <f t="shared" si="24"/>
        <v>126223.34291144912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161484.40819220338</v>
      </c>
      <c r="E58" s="522">
        <f t="shared" si="18"/>
        <v>103448.80952380953</v>
      </c>
      <c r="F58" s="523">
        <f t="shared" si="19"/>
        <v>58035.598668393854</v>
      </c>
      <c r="G58" s="524">
        <f t="shared" si="23"/>
        <v>115173.15069017971</v>
      </c>
      <c r="H58" s="491">
        <f t="shared" si="24"/>
        <v>115173.15069017971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58035.598668393854</v>
      </c>
      <c r="E59" s="522">
        <f t="shared" si="18"/>
        <v>58035.598668393854</v>
      </c>
      <c r="F59" s="523">
        <f t="shared" si="19"/>
        <v>0</v>
      </c>
      <c r="G59" s="524">
        <f t="shared" si="23"/>
        <v>61135.221196261598</v>
      </c>
      <c r="H59" s="491">
        <f t="shared" si="24"/>
        <v>61135.221196261598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18"/>
        <v>0</v>
      </c>
      <c r="F72" s="528">
        <f t="shared" si="19"/>
        <v>0</v>
      </c>
      <c r="G72" s="530">
        <f t="shared" si="23"/>
        <v>0</v>
      </c>
      <c r="H72" s="471">
        <f t="shared" si="24"/>
        <v>0</v>
      </c>
      <c r="I72" s="53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4344850.0000000009</v>
      </c>
      <c r="F73" s="375"/>
      <c r="G73" s="375">
        <f>SUM(G17:G72)</f>
        <v>14700887.611938771</v>
      </c>
      <c r="H73" s="375">
        <f>SUM(H17:H72)</f>
        <v>14700887.611938771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476963.32038080104</v>
      </c>
      <c r="N87" s="546">
        <f>IF(J92&lt;D11,0,VLOOKUP(J92,C17:O72,11))</f>
        <v>476963.32038080104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505633.92476291995</v>
      </c>
      <c r="N88" s="550">
        <f>IF(J92&lt;D11,0,VLOOKUP(J92,C99:P154,7))</f>
        <v>505633.92476291995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28670.604382118909</v>
      </c>
      <c r="N89" s="555">
        <f>+N88-N87</f>
        <v>28670.604382118909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105971.95121951219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25">H99</f>
        <v>342136.30353000003</v>
      </c>
      <c r="M99" s="519">
        <f t="shared" ref="M99:M104" si="26">IF(L99&lt;&gt;0,+H99-L99,0)</f>
        <v>0</v>
      </c>
      <c r="N99" s="518">
        <f t="shared" ref="N99:N104" si="27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25"/>
        <v>679954.3306665339</v>
      </c>
      <c r="M100" s="519">
        <f t="shared" si="26"/>
        <v>0</v>
      </c>
      <c r="N100" s="518">
        <f t="shared" si="27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25"/>
        <v>665893.21056754142</v>
      </c>
      <c r="M101" s="519">
        <f t="shared" si="26"/>
        <v>0</v>
      </c>
      <c r="N101" s="518">
        <f t="shared" si="27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25"/>
        <v>613375.91620122688</v>
      </c>
      <c r="M102" s="519">
        <f t="shared" si="26"/>
        <v>0</v>
      </c>
      <c r="N102" s="518">
        <f t="shared" si="27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29">+I103-H103</f>
        <v>0</v>
      </c>
      <c r="K103" s="514"/>
      <c r="L103" s="518">
        <f t="shared" si="25"/>
        <v>581252.00039105583</v>
      </c>
      <c r="M103" s="519">
        <f t="shared" si="26"/>
        <v>0</v>
      </c>
      <c r="N103" s="518">
        <f t="shared" si="27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29"/>
        <v>0</v>
      </c>
      <c r="K104" s="514"/>
      <c r="L104" s="518">
        <f t="shared" si="25"/>
        <v>507915.61664035521</v>
      </c>
      <c r="M104" s="519">
        <f t="shared" si="26"/>
        <v>0</v>
      </c>
      <c r="N104" s="518">
        <f t="shared" si="27"/>
        <v>507915.61664035521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3778287.3696013289</v>
      </c>
      <c r="E105" s="630">
        <v>101043.02325581395</v>
      </c>
      <c r="F105" s="631">
        <v>3677244.346345515</v>
      </c>
      <c r="G105" s="631">
        <v>3727765.8579734219</v>
      </c>
      <c r="H105" s="633">
        <v>500065.11807412654</v>
      </c>
      <c r="I105" s="634">
        <v>500065.11807412654</v>
      </c>
      <c r="J105" s="514">
        <f t="shared" si="29"/>
        <v>0</v>
      </c>
      <c r="K105" s="514"/>
      <c r="L105" s="518">
        <f t="shared" ref="L105" si="32">H105</f>
        <v>500065.11807412654</v>
      </c>
      <c r="M105" s="519">
        <f t="shared" ref="M105" si="33">IF(L105&lt;&gt;0,+H105-L105,0)</f>
        <v>0</v>
      </c>
      <c r="N105" s="518">
        <f t="shared" ref="N105" si="34">I105</f>
        <v>500065.11807412654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3677244.346345515</v>
      </c>
      <c r="E106" s="630">
        <v>103448.80952380953</v>
      </c>
      <c r="F106" s="631">
        <v>3573795.5368217053</v>
      </c>
      <c r="G106" s="631">
        <v>3625519.9415836101</v>
      </c>
      <c r="H106" s="633">
        <v>493459.88444780855</v>
      </c>
      <c r="I106" s="634">
        <v>493459.88444780855</v>
      </c>
      <c r="J106" s="514">
        <f t="shared" si="29"/>
        <v>0</v>
      </c>
      <c r="K106" s="514"/>
      <c r="L106" s="518">
        <f t="shared" ref="L106" si="35">H106</f>
        <v>493459.88444780855</v>
      </c>
      <c r="M106" s="519">
        <f t="shared" ref="M106" si="36">IF(L106&lt;&gt;0,+H106-L106,0)</f>
        <v>0</v>
      </c>
      <c r="N106" s="518">
        <f t="shared" ref="N106" si="37">I106</f>
        <v>493459.88444780855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3573795.5368217053</v>
      </c>
      <c r="E107" s="522">
        <f t="shared" ref="E107:E154" si="38">IF(+$J$96&lt;F106,$J$96,D107)</f>
        <v>105971.95121951219</v>
      </c>
      <c r="F107" s="523">
        <f t="shared" ref="F107:F154" si="39">+D107-E107</f>
        <v>3467823.5856021931</v>
      </c>
      <c r="G107" s="523">
        <f t="shared" ref="G107:G154" si="40">+(F107+D107)/2</f>
        <v>3520809.5612119492</v>
      </c>
      <c r="H107" s="526">
        <f t="shared" ref="H107:H154" si="41">+J$94*G107+E107</f>
        <v>505633.92476291995</v>
      </c>
      <c r="I107" s="577">
        <f t="shared" ref="I107:I154" si="42">+J$95*G107+E107</f>
        <v>505633.92476291995</v>
      </c>
      <c r="J107" s="514">
        <f t="shared" si="29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3467823.5856021931</v>
      </c>
      <c r="E108" s="522">
        <f t="shared" si="38"/>
        <v>105971.95121951219</v>
      </c>
      <c r="F108" s="523">
        <f t="shared" si="39"/>
        <v>3361851.634382681</v>
      </c>
      <c r="G108" s="523">
        <f t="shared" si="40"/>
        <v>3414837.6099924371</v>
      </c>
      <c r="H108" s="526">
        <f t="shared" si="41"/>
        <v>493604.60070312698</v>
      </c>
      <c r="I108" s="577">
        <f t="shared" si="42"/>
        <v>493604.60070312698</v>
      </c>
      <c r="J108" s="514">
        <f t="shared" si="29"/>
        <v>0</v>
      </c>
      <c r="K108" s="514"/>
      <c r="L108" s="525"/>
      <c r="M108" s="514">
        <f t="shared" si="43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3361851.634382681</v>
      </c>
      <c r="E109" s="522">
        <f t="shared" si="38"/>
        <v>105971.95121951219</v>
      </c>
      <c r="F109" s="523">
        <f t="shared" si="39"/>
        <v>3255879.6831631688</v>
      </c>
      <c r="G109" s="523">
        <f t="shared" si="40"/>
        <v>3308865.6587729249</v>
      </c>
      <c r="H109" s="526">
        <f t="shared" si="41"/>
        <v>481575.27664333401</v>
      </c>
      <c r="I109" s="577">
        <f t="shared" si="42"/>
        <v>481575.27664333401</v>
      </c>
      <c r="J109" s="514">
        <f t="shared" si="29"/>
        <v>0</v>
      </c>
      <c r="K109" s="514"/>
      <c r="L109" s="525"/>
      <c r="M109" s="514">
        <f t="shared" si="43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3255879.6831631688</v>
      </c>
      <c r="E110" s="522">
        <f t="shared" si="38"/>
        <v>105971.95121951219</v>
      </c>
      <c r="F110" s="523">
        <f t="shared" si="39"/>
        <v>3149907.7319436567</v>
      </c>
      <c r="G110" s="523">
        <f t="shared" si="40"/>
        <v>3202893.7075534128</v>
      </c>
      <c r="H110" s="526">
        <f t="shared" si="41"/>
        <v>469545.9525835411</v>
      </c>
      <c r="I110" s="577">
        <f t="shared" si="42"/>
        <v>469545.9525835411</v>
      </c>
      <c r="J110" s="514">
        <f t="shared" si="29"/>
        <v>0</v>
      </c>
      <c r="K110" s="514"/>
      <c r="L110" s="525"/>
      <c r="M110" s="514">
        <f t="shared" si="43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3149907.7319436567</v>
      </c>
      <c r="E111" s="522">
        <f t="shared" si="38"/>
        <v>105971.95121951219</v>
      </c>
      <c r="F111" s="523">
        <f t="shared" si="39"/>
        <v>3043935.7807241445</v>
      </c>
      <c r="G111" s="523">
        <f t="shared" si="40"/>
        <v>3096921.7563339006</v>
      </c>
      <c r="H111" s="526">
        <f t="shared" si="41"/>
        <v>457516.62852374814</v>
      </c>
      <c r="I111" s="577">
        <f t="shared" si="42"/>
        <v>457516.62852374814</v>
      </c>
      <c r="J111" s="514">
        <f t="shared" si="29"/>
        <v>0</v>
      </c>
      <c r="K111" s="514"/>
      <c r="L111" s="525"/>
      <c r="M111" s="514">
        <f t="shared" si="43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3043935.7807241445</v>
      </c>
      <c r="E112" s="522">
        <f t="shared" si="38"/>
        <v>105971.95121951219</v>
      </c>
      <c r="F112" s="523">
        <f t="shared" si="39"/>
        <v>2937963.8295046324</v>
      </c>
      <c r="G112" s="523">
        <f t="shared" si="40"/>
        <v>2990949.8051143885</v>
      </c>
      <c r="H112" s="526">
        <f t="shared" si="41"/>
        <v>445487.30446395517</v>
      </c>
      <c r="I112" s="577">
        <f t="shared" si="42"/>
        <v>445487.30446395517</v>
      </c>
      <c r="J112" s="514">
        <f t="shared" si="29"/>
        <v>0</v>
      </c>
      <c r="K112" s="514"/>
      <c r="L112" s="525"/>
      <c r="M112" s="514">
        <f t="shared" si="43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2937963.8295046324</v>
      </c>
      <c r="E113" s="522">
        <f t="shared" si="38"/>
        <v>105971.95121951219</v>
      </c>
      <c r="F113" s="523">
        <f t="shared" si="39"/>
        <v>2831991.8782851202</v>
      </c>
      <c r="G113" s="523">
        <f t="shared" si="40"/>
        <v>2884977.8538948763</v>
      </c>
      <c r="H113" s="526">
        <f t="shared" si="41"/>
        <v>433457.98040416226</v>
      </c>
      <c r="I113" s="577">
        <f t="shared" si="42"/>
        <v>433457.98040416226</v>
      </c>
      <c r="J113" s="514">
        <f t="shared" si="29"/>
        <v>0</v>
      </c>
      <c r="K113" s="514"/>
      <c r="L113" s="525"/>
      <c r="M113" s="514">
        <f t="shared" si="43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2831991.8782851202</v>
      </c>
      <c r="E114" s="522">
        <f t="shared" si="38"/>
        <v>105971.95121951219</v>
      </c>
      <c r="F114" s="523">
        <f t="shared" si="39"/>
        <v>2726019.9270656081</v>
      </c>
      <c r="G114" s="523">
        <f t="shared" si="40"/>
        <v>2779005.9026753642</v>
      </c>
      <c r="H114" s="526">
        <f t="shared" si="41"/>
        <v>421428.65634436929</v>
      </c>
      <c r="I114" s="577">
        <f t="shared" si="42"/>
        <v>421428.65634436929</v>
      </c>
      <c r="J114" s="514">
        <f t="shared" si="29"/>
        <v>0</v>
      </c>
      <c r="K114" s="514"/>
      <c r="L114" s="525"/>
      <c r="M114" s="514">
        <f t="shared" si="43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2726019.9270656081</v>
      </c>
      <c r="E115" s="522">
        <f t="shared" si="38"/>
        <v>105971.95121951219</v>
      </c>
      <c r="F115" s="523">
        <f t="shared" si="39"/>
        <v>2620047.9758460959</v>
      </c>
      <c r="G115" s="523">
        <f t="shared" si="40"/>
        <v>2673033.951455852</v>
      </c>
      <c r="H115" s="526">
        <f t="shared" si="41"/>
        <v>409399.33228457632</v>
      </c>
      <c r="I115" s="577">
        <f t="shared" si="42"/>
        <v>409399.33228457632</v>
      </c>
      <c r="J115" s="514">
        <f t="shared" si="29"/>
        <v>0</v>
      </c>
      <c r="K115" s="514"/>
      <c r="L115" s="525"/>
      <c r="M115" s="514">
        <f t="shared" si="43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2620047.9758460959</v>
      </c>
      <c r="E116" s="522">
        <f t="shared" si="38"/>
        <v>105971.95121951219</v>
      </c>
      <c r="F116" s="523">
        <f t="shared" si="39"/>
        <v>2514076.0246265838</v>
      </c>
      <c r="G116" s="523">
        <f t="shared" si="40"/>
        <v>2567062.0002363399</v>
      </c>
      <c r="H116" s="526">
        <f t="shared" si="41"/>
        <v>397370.00822478341</v>
      </c>
      <c r="I116" s="577">
        <f t="shared" si="42"/>
        <v>397370.00822478341</v>
      </c>
      <c r="J116" s="514">
        <f t="shared" si="29"/>
        <v>0</v>
      </c>
      <c r="K116" s="514"/>
      <c r="L116" s="525"/>
      <c r="M116" s="514">
        <f t="shared" si="43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2514076.0246265838</v>
      </c>
      <c r="E117" s="522">
        <f t="shared" si="38"/>
        <v>105971.95121951219</v>
      </c>
      <c r="F117" s="523">
        <f t="shared" si="39"/>
        <v>2408104.0734070716</v>
      </c>
      <c r="G117" s="523">
        <f t="shared" si="40"/>
        <v>2461090.0490168277</v>
      </c>
      <c r="H117" s="526">
        <f t="shared" si="41"/>
        <v>385340.68416499044</v>
      </c>
      <c r="I117" s="577">
        <f t="shared" si="42"/>
        <v>385340.68416499044</v>
      </c>
      <c r="J117" s="514">
        <f t="shared" si="29"/>
        <v>0</v>
      </c>
      <c r="K117" s="514"/>
      <c r="L117" s="525"/>
      <c r="M117" s="514">
        <f t="shared" si="43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2408104.0734070716</v>
      </c>
      <c r="E118" s="522">
        <f t="shared" si="38"/>
        <v>105971.95121951219</v>
      </c>
      <c r="F118" s="523">
        <f t="shared" si="39"/>
        <v>2302132.1221875595</v>
      </c>
      <c r="G118" s="523">
        <f t="shared" si="40"/>
        <v>2355118.0977973156</v>
      </c>
      <c r="H118" s="526">
        <f t="shared" si="41"/>
        <v>373311.36010519747</v>
      </c>
      <c r="I118" s="577">
        <f t="shared" si="42"/>
        <v>373311.36010519747</v>
      </c>
      <c r="J118" s="514">
        <f t="shared" si="29"/>
        <v>0</v>
      </c>
      <c r="K118" s="514"/>
      <c r="L118" s="525"/>
      <c r="M118" s="514">
        <f t="shared" si="43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2302132.1221875595</v>
      </c>
      <c r="E119" s="522">
        <f t="shared" si="38"/>
        <v>105971.95121951219</v>
      </c>
      <c r="F119" s="523">
        <f t="shared" si="39"/>
        <v>2196160.1709680473</v>
      </c>
      <c r="G119" s="523">
        <f t="shared" si="40"/>
        <v>2249146.1465778034</v>
      </c>
      <c r="H119" s="526">
        <f t="shared" si="41"/>
        <v>361282.0360454045</v>
      </c>
      <c r="I119" s="577">
        <f t="shared" si="42"/>
        <v>361282.0360454045</v>
      </c>
      <c r="J119" s="514">
        <f t="shared" si="29"/>
        <v>0</v>
      </c>
      <c r="K119" s="514"/>
      <c r="L119" s="525"/>
      <c r="M119" s="514">
        <f t="shared" si="43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2196160.1709680473</v>
      </c>
      <c r="E120" s="522">
        <f t="shared" si="38"/>
        <v>105971.95121951219</v>
      </c>
      <c r="F120" s="523">
        <f t="shared" si="39"/>
        <v>2090188.2197485352</v>
      </c>
      <c r="G120" s="523">
        <f t="shared" si="40"/>
        <v>2143174.1953582913</v>
      </c>
      <c r="H120" s="526">
        <f t="shared" si="41"/>
        <v>349252.71198561159</v>
      </c>
      <c r="I120" s="577">
        <f t="shared" si="42"/>
        <v>349252.71198561159</v>
      </c>
      <c r="J120" s="514">
        <f t="shared" si="29"/>
        <v>0</v>
      </c>
      <c r="K120" s="514"/>
      <c r="L120" s="525"/>
      <c r="M120" s="514">
        <f t="shared" si="43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2090188.2197485352</v>
      </c>
      <c r="E121" s="522">
        <f t="shared" si="38"/>
        <v>105971.95121951219</v>
      </c>
      <c r="F121" s="523">
        <f t="shared" si="39"/>
        <v>1984216.268529023</v>
      </c>
      <c r="G121" s="523">
        <f t="shared" si="40"/>
        <v>2037202.2441387791</v>
      </c>
      <c r="H121" s="526">
        <f t="shared" si="41"/>
        <v>337223.38792581862</v>
      </c>
      <c r="I121" s="577">
        <f t="shared" si="42"/>
        <v>337223.38792581862</v>
      </c>
      <c r="J121" s="514">
        <f t="shared" si="29"/>
        <v>0</v>
      </c>
      <c r="K121" s="514"/>
      <c r="L121" s="525"/>
      <c r="M121" s="514">
        <f t="shared" si="43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1984216.268529023</v>
      </c>
      <c r="E122" s="522">
        <f t="shared" si="38"/>
        <v>105971.95121951219</v>
      </c>
      <c r="F122" s="523">
        <f t="shared" si="39"/>
        <v>1878244.3173095109</v>
      </c>
      <c r="G122" s="523">
        <f t="shared" si="40"/>
        <v>1931230.292919267</v>
      </c>
      <c r="H122" s="526">
        <f t="shared" si="41"/>
        <v>325194.06386602565</v>
      </c>
      <c r="I122" s="577">
        <f t="shared" si="42"/>
        <v>325194.06386602565</v>
      </c>
      <c r="J122" s="514">
        <f t="shared" si="29"/>
        <v>0</v>
      </c>
      <c r="K122" s="514"/>
      <c r="L122" s="525"/>
      <c r="M122" s="514">
        <f t="shared" si="43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1878244.3173095109</v>
      </c>
      <c r="E123" s="522">
        <f t="shared" si="38"/>
        <v>105971.95121951219</v>
      </c>
      <c r="F123" s="523">
        <f t="shared" si="39"/>
        <v>1772272.3660899987</v>
      </c>
      <c r="G123" s="523">
        <f t="shared" si="40"/>
        <v>1825258.3416997548</v>
      </c>
      <c r="H123" s="526">
        <f t="shared" si="41"/>
        <v>313164.73980623274</v>
      </c>
      <c r="I123" s="577">
        <f t="shared" si="42"/>
        <v>313164.73980623274</v>
      </c>
      <c r="J123" s="514">
        <f t="shared" si="29"/>
        <v>0</v>
      </c>
      <c r="K123" s="514"/>
      <c r="L123" s="525"/>
      <c r="M123" s="514">
        <f t="shared" si="43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1772272.3660899987</v>
      </c>
      <c r="E124" s="522">
        <f t="shared" si="38"/>
        <v>105971.95121951219</v>
      </c>
      <c r="F124" s="523">
        <f t="shared" si="39"/>
        <v>1666300.4148704866</v>
      </c>
      <c r="G124" s="523">
        <f t="shared" si="40"/>
        <v>1719286.3904802427</v>
      </c>
      <c r="H124" s="526">
        <f t="shared" si="41"/>
        <v>301135.41574643977</v>
      </c>
      <c r="I124" s="577">
        <f t="shared" si="42"/>
        <v>301135.41574643977</v>
      </c>
      <c r="J124" s="514">
        <f t="shared" si="29"/>
        <v>0</v>
      </c>
      <c r="K124" s="514"/>
      <c r="L124" s="525"/>
      <c r="M124" s="514">
        <f t="shared" si="43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1666300.4148704866</v>
      </c>
      <c r="E125" s="522">
        <f t="shared" si="38"/>
        <v>105971.95121951219</v>
      </c>
      <c r="F125" s="523">
        <f t="shared" si="39"/>
        <v>1560328.4636509744</v>
      </c>
      <c r="G125" s="523">
        <f t="shared" si="40"/>
        <v>1613314.4392607305</v>
      </c>
      <c r="H125" s="526">
        <f t="shared" si="41"/>
        <v>289106.0916866468</v>
      </c>
      <c r="I125" s="577">
        <f t="shared" si="42"/>
        <v>289106.0916866468</v>
      </c>
      <c r="J125" s="514">
        <f t="shared" si="29"/>
        <v>0</v>
      </c>
      <c r="K125" s="514"/>
      <c r="L125" s="525"/>
      <c r="M125" s="514">
        <f t="shared" si="43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1560328.4636509744</v>
      </c>
      <c r="E126" s="522">
        <f t="shared" si="38"/>
        <v>105971.95121951219</v>
      </c>
      <c r="F126" s="523">
        <f t="shared" si="39"/>
        <v>1454356.5124314623</v>
      </c>
      <c r="G126" s="523">
        <f t="shared" si="40"/>
        <v>1507342.4880412184</v>
      </c>
      <c r="H126" s="526">
        <f t="shared" si="41"/>
        <v>277076.76762685389</v>
      </c>
      <c r="I126" s="577">
        <f t="shared" si="42"/>
        <v>277076.76762685389</v>
      </c>
      <c r="J126" s="514">
        <f t="shared" si="29"/>
        <v>0</v>
      </c>
      <c r="K126" s="514"/>
      <c r="L126" s="525"/>
      <c r="M126" s="514">
        <f t="shared" si="43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1454356.5124314623</v>
      </c>
      <c r="E127" s="522">
        <f t="shared" si="38"/>
        <v>105971.95121951219</v>
      </c>
      <c r="F127" s="523">
        <f t="shared" si="39"/>
        <v>1348384.5612119501</v>
      </c>
      <c r="G127" s="523">
        <f t="shared" si="40"/>
        <v>1401370.5368217062</v>
      </c>
      <c r="H127" s="526">
        <f t="shared" si="41"/>
        <v>265047.44356706092</v>
      </c>
      <c r="I127" s="577">
        <f t="shared" si="42"/>
        <v>265047.44356706092</v>
      </c>
      <c r="J127" s="514">
        <f t="shared" si="29"/>
        <v>0</v>
      </c>
      <c r="K127" s="514"/>
      <c r="L127" s="525"/>
      <c r="M127" s="514">
        <f t="shared" si="43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1348384.5612119501</v>
      </c>
      <c r="E128" s="522">
        <f t="shared" si="38"/>
        <v>105971.95121951219</v>
      </c>
      <c r="F128" s="523">
        <f t="shared" si="39"/>
        <v>1242412.609992438</v>
      </c>
      <c r="G128" s="523">
        <f t="shared" si="40"/>
        <v>1295398.5856021941</v>
      </c>
      <c r="H128" s="526">
        <f t="shared" si="41"/>
        <v>253018.11950726795</v>
      </c>
      <c r="I128" s="577">
        <f t="shared" si="42"/>
        <v>253018.11950726795</v>
      </c>
      <c r="J128" s="514">
        <f t="shared" si="29"/>
        <v>0</v>
      </c>
      <c r="K128" s="514"/>
      <c r="L128" s="525"/>
      <c r="M128" s="514">
        <f t="shared" si="43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1242412.609992438</v>
      </c>
      <c r="E129" s="522">
        <f t="shared" si="38"/>
        <v>105971.95121951219</v>
      </c>
      <c r="F129" s="523">
        <f t="shared" si="39"/>
        <v>1136440.6587729258</v>
      </c>
      <c r="G129" s="523">
        <f t="shared" si="40"/>
        <v>1189426.6343826819</v>
      </c>
      <c r="H129" s="526">
        <f t="shared" si="41"/>
        <v>240988.79544747504</v>
      </c>
      <c r="I129" s="577">
        <f t="shared" si="42"/>
        <v>240988.79544747504</v>
      </c>
      <c r="J129" s="514">
        <f t="shared" si="29"/>
        <v>0</v>
      </c>
      <c r="K129" s="514"/>
      <c r="L129" s="525"/>
      <c r="M129" s="514">
        <f t="shared" si="43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1136440.6587729258</v>
      </c>
      <c r="E130" s="522">
        <f t="shared" si="38"/>
        <v>105971.95121951219</v>
      </c>
      <c r="F130" s="523">
        <f t="shared" si="39"/>
        <v>1030468.7075534137</v>
      </c>
      <c r="G130" s="523">
        <f t="shared" si="40"/>
        <v>1083454.6831631698</v>
      </c>
      <c r="H130" s="526">
        <f t="shared" si="41"/>
        <v>228959.47138768208</v>
      </c>
      <c r="I130" s="577">
        <f t="shared" si="42"/>
        <v>228959.47138768208</v>
      </c>
      <c r="J130" s="514">
        <f t="shared" si="29"/>
        <v>0</v>
      </c>
      <c r="K130" s="514"/>
      <c r="L130" s="525"/>
      <c r="M130" s="514">
        <f t="shared" si="43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1030468.7075534137</v>
      </c>
      <c r="E131" s="522">
        <f t="shared" si="38"/>
        <v>105971.95121951219</v>
      </c>
      <c r="F131" s="523">
        <f t="shared" si="39"/>
        <v>924496.75633390155</v>
      </c>
      <c r="G131" s="523">
        <f t="shared" si="40"/>
        <v>977482.73194365762</v>
      </c>
      <c r="H131" s="526">
        <f t="shared" si="41"/>
        <v>216930.14732788911</v>
      </c>
      <c r="I131" s="577">
        <f t="shared" si="42"/>
        <v>216930.14732788911</v>
      </c>
      <c r="J131" s="514">
        <f t="shared" si="29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924496.75633390155</v>
      </c>
      <c r="E132" s="522">
        <f t="shared" si="38"/>
        <v>105971.95121951219</v>
      </c>
      <c r="F132" s="523">
        <f t="shared" si="39"/>
        <v>818524.8051143894</v>
      </c>
      <c r="G132" s="523">
        <f t="shared" si="40"/>
        <v>871510.78072414547</v>
      </c>
      <c r="H132" s="526">
        <f t="shared" si="41"/>
        <v>204900.8232680962</v>
      </c>
      <c r="I132" s="577">
        <f t="shared" si="42"/>
        <v>204900.8232680962</v>
      </c>
      <c r="J132" s="514">
        <f t="shared" si="29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818524.8051143894</v>
      </c>
      <c r="E133" s="522">
        <f t="shared" si="38"/>
        <v>105971.95121951219</v>
      </c>
      <c r="F133" s="523">
        <f t="shared" si="39"/>
        <v>712552.85389487725</v>
      </c>
      <c r="G133" s="523">
        <f t="shared" si="40"/>
        <v>765538.82950463332</v>
      </c>
      <c r="H133" s="526">
        <f t="shared" si="41"/>
        <v>192871.49920830323</v>
      </c>
      <c r="I133" s="577">
        <f t="shared" si="42"/>
        <v>192871.49920830323</v>
      </c>
      <c r="J133" s="514">
        <f t="shared" si="29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712552.85389487725</v>
      </c>
      <c r="E134" s="522">
        <f t="shared" si="38"/>
        <v>105971.95121951219</v>
      </c>
      <c r="F134" s="523">
        <f t="shared" si="39"/>
        <v>606580.9026753651</v>
      </c>
      <c r="G134" s="523">
        <f t="shared" si="40"/>
        <v>659566.87828512117</v>
      </c>
      <c r="H134" s="526">
        <f t="shared" si="41"/>
        <v>180842.17514851026</v>
      </c>
      <c r="I134" s="577">
        <f t="shared" si="42"/>
        <v>180842.17514851026</v>
      </c>
      <c r="J134" s="514">
        <f t="shared" si="29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606580.9026753651</v>
      </c>
      <c r="E135" s="522">
        <f t="shared" si="38"/>
        <v>105971.95121951219</v>
      </c>
      <c r="F135" s="523">
        <f t="shared" si="39"/>
        <v>500608.95145585289</v>
      </c>
      <c r="G135" s="523">
        <f t="shared" si="40"/>
        <v>553594.92706560902</v>
      </c>
      <c r="H135" s="526">
        <f t="shared" si="41"/>
        <v>168812.85108871732</v>
      </c>
      <c r="I135" s="577">
        <f t="shared" si="42"/>
        <v>168812.85108871732</v>
      </c>
      <c r="J135" s="514">
        <f t="shared" si="29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500608.95145585289</v>
      </c>
      <c r="E136" s="522">
        <f t="shared" si="38"/>
        <v>105971.95121951219</v>
      </c>
      <c r="F136" s="523">
        <f t="shared" si="39"/>
        <v>394637.00023634068</v>
      </c>
      <c r="G136" s="523">
        <f t="shared" si="40"/>
        <v>447622.97584609676</v>
      </c>
      <c r="H136" s="526">
        <f t="shared" si="41"/>
        <v>156783.52702892438</v>
      </c>
      <c r="I136" s="577">
        <f t="shared" si="42"/>
        <v>156783.52702892438</v>
      </c>
      <c r="J136" s="514">
        <f t="shared" si="29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394637.00023634068</v>
      </c>
      <c r="E137" s="522">
        <f t="shared" si="38"/>
        <v>105971.95121951219</v>
      </c>
      <c r="F137" s="523">
        <f t="shared" si="39"/>
        <v>288665.04901682847</v>
      </c>
      <c r="G137" s="523">
        <f t="shared" si="40"/>
        <v>341651.02462658461</v>
      </c>
      <c r="H137" s="526">
        <f t="shared" si="41"/>
        <v>144754.20296913141</v>
      </c>
      <c r="I137" s="577">
        <f t="shared" si="42"/>
        <v>144754.20296913141</v>
      </c>
      <c r="J137" s="514">
        <f t="shared" si="29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288665.04901682847</v>
      </c>
      <c r="E138" s="522">
        <f t="shared" si="38"/>
        <v>105971.95121951219</v>
      </c>
      <c r="F138" s="523">
        <f t="shared" si="39"/>
        <v>182693.09779731627</v>
      </c>
      <c r="G138" s="523">
        <f t="shared" si="40"/>
        <v>235679.07340707237</v>
      </c>
      <c r="H138" s="526">
        <f t="shared" si="41"/>
        <v>132724.87890933844</v>
      </c>
      <c r="I138" s="577">
        <f t="shared" si="42"/>
        <v>132724.87890933844</v>
      </c>
      <c r="J138" s="514">
        <f t="shared" si="29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182693.09779731627</v>
      </c>
      <c r="E139" s="522">
        <f t="shared" si="38"/>
        <v>105971.95121951219</v>
      </c>
      <c r="F139" s="523">
        <f t="shared" si="39"/>
        <v>76721.146577804073</v>
      </c>
      <c r="G139" s="523">
        <f t="shared" si="40"/>
        <v>129707.12218756016</v>
      </c>
      <c r="H139" s="526">
        <f t="shared" si="41"/>
        <v>120695.5548495455</v>
      </c>
      <c r="I139" s="577">
        <f t="shared" si="42"/>
        <v>120695.5548495455</v>
      </c>
      <c r="J139" s="514">
        <f t="shared" si="29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76721.146577804073</v>
      </c>
      <c r="E140" s="522">
        <f t="shared" si="38"/>
        <v>76721.146577804073</v>
      </c>
      <c r="F140" s="523">
        <f t="shared" si="39"/>
        <v>0</v>
      </c>
      <c r="G140" s="523">
        <f t="shared" si="40"/>
        <v>38360.573288902036</v>
      </c>
      <c r="H140" s="526">
        <f t="shared" si="41"/>
        <v>81075.617377872491</v>
      </c>
      <c r="I140" s="577">
        <f t="shared" si="42"/>
        <v>81075.617377872491</v>
      </c>
      <c r="J140" s="514">
        <f t="shared" si="29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29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29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29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29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29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29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29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29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29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29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29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29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29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29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4344850</v>
      </c>
      <c r="F155" s="375"/>
      <c r="G155" s="375"/>
      <c r="H155" s="375">
        <f>SUM(H99:H154)</f>
        <v>14799564.411502199</v>
      </c>
      <c r="I155" s="375">
        <f>SUM(I99:I154)</f>
        <v>14799564.411502199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8" style="183" customWidth="1"/>
    <col min="13" max="13" width="17.7109375" style="183" customWidth="1"/>
    <col min="14" max="14" width="19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715106.47264918196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715106.47264918196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152136.64285714287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801334.85259778833</v>
      </c>
      <c r="H22" s="610">
        <v>801334.85259778833</v>
      </c>
      <c r="I22" s="511">
        <f t="shared" si="6"/>
        <v>0</v>
      </c>
      <c r="J22" s="511"/>
      <c r="K22" s="518">
        <f t="shared" si="0"/>
        <v>801334.85259778833</v>
      </c>
      <c r="L22" s="519">
        <f t="shared" si="1"/>
        <v>0</v>
      </c>
      <c r="M22" s="518">
        <f t="shared" si="2"/>
        <v>801334.85259778833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148598.58139534883</v>
      </c>
      <c r="F23" s="626">
        <v>5542724.02865336</v>
      </c>
      <c r="G23" s="609">
        <v>707805.11517162854</v>
      </c>
      <c r="H23" s="610">
        <v>707805.11517162854</v>
      </c>
      <c r="I23" s="511">
        <f t="shared" si="6"/>
        <v>0</v>
      </c>
      <c r="J23" s="511"/>
      <c r="K23" s="518">
        <f t="shared" ref="K23" si="7">G23</f>
        <v>707805.11517162854</v>
      </c>
      <c r="L23" s="519">
        <f t="shared" ref="L23" si="8">IF(K23&lt;&gt;0,+G23-K23,0)</f>
        <v>0</v>
      </c>
      <c r="M23" s="518">
        <f t="shared" ref="M23" si="9">H23</f>
        <v>707805.11517162854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>IU</v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849469.90466617874</v>
      </c>
      <c r="H24" s="610">
        <v>849469.90466617874</v>
      </c>
      <c r="I24" s="511">
        <f t="shared" si="6"/>
        <v>0</v>
      </c>
      <c r="J24" s="511"/>
      <c r="K24" s="518">
        <f t="shared" ref="K24" si="12">G24</f>
        <v>849469.90466617874</v>
      </c>
      <c r="L24" s="519">
        <f t="shared" ref="L24" si="13">IF(K24&lt;&gt;0,+G24-K24,0)</f>
        <v>0</v>
      </c>
      <c r="M24" s="518">
        <f t="shared" ref="M24" si="14">H24</f>
        <v>849469.90466617874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5386876.7359704329</v>
      </c>
      <c r="E25" s="609">
        <v>152136.64285714287</v>
      </c>
      <c r="F25" s="626">
        <v>5234740.0931132901</v>
      </c>
      <c r="G25" s="609">
        <v>715106.47264918196</v>
      </c>
      <c r="H25" s="610">
        <v>715106.47264918196</v>
      </c>
      <c r="I25" s="511">
        <f t="shared" si="6"/>
        <v>0</v>
      </c>
      <c r="J25" s="511"/>
      <c r="K25" s="518">
        <f t="shared" ref="K25" si="15">G25</f>
        <v>715106.47264918196</v>
      </c>
      <c r="L25" s="519">
        <f t="shared" ref="L25" si="16">IF(K25&lt;&gt;0,+G25-K25,0)</f>
        <v>0</v>
      </c>
      <c r="M25" s="518">
        <f t="shared" ref="M25" si="17">H25</f>
        <v>715106.47264918196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5234740.0931132901</v>
      </c>
      <c r="E26" s="522">
        <f t="shared" ref="E26:E72" si="18">IF(+$I$14&lt;F25,$I$14,D26)</f>
        <v>152136.64285714287</v>
      </c>
      <c r="F26" s="523">
        <f t="shared" ref="F26:F72" si="19">+D26-E26</f>
        <v>5082603.4502561474</v>
      </c>
      <c r="G26" s="524">
        <f t="shared" ref="G26:G52" si="20">+I$12*((D26+F26)/2)+E26</f>
        <v>703175.5088040008</v>
      </c>
      <c r="H26" s="491">
        <f t="shared" ref="H26:H52" si="21">+I$13*((D26+F26)/2)+E26</f>
        <v>703175.5088040008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5082603.4502561474</v>
      </c>
      <c r="E27" s="522">
        <f t="shared" si="18"/>
        <v>152136.64285714287</v>
      </c>
      <c r="F27" s="523">
        <f t="shared" si="19"/>
        <v>4930466.8073990047</v>
      </c>
      <c r="G27" s="524">
        <f t="shared" si="20"/>
        <v>686924.58087927557</v>
      </c>
      <c r="H27" s="491">
        <f t="shared" si="21"/>
        <v>686924.58087927557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4930466.8073990047</v>
      </c>
      <c r="E28" s="522">
        <f t="shared" si="18"/>
        <v>152136.64285714287</v>
      </c>
      <c r="F28" s="523">
        <f t="shared" si="19"/>
        <v>4778330.164541862</v>
      </c>
      <c r="G28" s="524">
        <f t="shared" si="20"/>
        <v>670673.65295455069</v>
      </c>
      <c r="H28" s="491">
        <f t="shared" si="21"/>
        <v>670673.65295455069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4778330.164541862</v>
      </c>
      <c r="E29" s="522">
        <f t="shared" si="18"/>
        <v>152136.64285714287</v>
      </c>
      <c r="F29" s="523">
        <f t="shared" si="19"/>
        <v>4626193.5216847192</v>
      </c>
      <c r="G29" s="524">
        <f t="shared" si="20"/>
        <v>654422.72502982558</v>
      </c>
      <c r="H29" s="491">
        <f t="shared" si="21"/>
        <v>654422.72502982558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4626193.5216847192</v>
      </c>
      <c r="E30" s="522">
        <f t="shared" si="18"/>
        <v>152136.64285714287</v>
      </c>
      <c r="F30" s="523">
        <f t="shared" si="19"/>
        <v>4474056.8788275765</v>
      </c>
      <c r="G30" s="524">
        <f t="shared" si="20"/>
        <v>638171.79710510059</v>
      </c>
      <c r="H30" s="491">
        <f t="shared" si="21"/>
        <v>638171.79710510059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4474056.8788275765</v>
      </c>
      <c r="E31" s="522">
        <f t="shared" si="18"/>
        <v>152136.64285714287</v>
      </c>
      <c r="F31" s="523">
        <f t="shared" si="19"/>
        <v>4321920.2359704338</v>
      </c>
      <c r="G31" s="524">
        <f t="shared" si="20"/>
        <v>621920.86918037548</v>
      </c>
      <c r="H31" s="491">
        <f t="shared" si="21"/>
        <v>621920.86918037548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4321920.2359704338</v>
      </c>
      <c r="E32" s="522">
        <f t="shared" si="18"/>
        <v>152136.64285714287</v>
      </c>
      <c r="F32" s="523">
        <f t="shared" si="19"/>
        <v>4169783.5931132911</v>
      </c>
      <c r="G32" s="524">
        <f t="shared" si="20"/>
        <v>605669.94125565048</v>
      </c>
      <c r="H32" s="491">
        <f t="shared" si="21"/>
        <v>605669.94125565048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4169783.5931132911</v>
      </c>
      <c r="E33" s="522">
        <f t="shared" si="18"/>
        <v>152136.64285714287</v>
      </c>
      <c r="F33" s="523">
        <f t="shared" si="19"/>
        <v>4017646.9502561484</v>
      </c>
      <c r="G33" s="524">
        <f t="shared" si="20"/>
        <v>589419.01333092537</v>
      </c>
      <c r="H33" s="491">
        <f t="shared" si="21"/>
        <v>589419.01333092537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4017646.9502561484</v>
      </c>
      <c r="E34" s="522">
        <f t="shared" si="18"/>
        <v>152136.64285714287</v>
      </c>
      <c r="F34" s="523">
        <f t="shared" si="19"/>
        <v>3865510.3073990056</v>
      </c>
      <c r="G34" s="524">
        <f t="shared" si="20"/>
        <v>573168.08540620038</v>
      </c>
      <c r="H34" s="491">
        <f t="shared" si="21"/>
        <v>573168.08540620038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3865510.3073990056</v>
      </c>
      <c r="E35" s="522">
        <f t="shared" si="18"/>
        <v>152136.64285714287</v>
      </c>
      <c r="F35" s="523">
        <f t="shared" si="19"/>
        <v>3713373.6645418629</v>
      </c>
      <c r="G35" s="524">
        <f t="shared" si="20"/>
        <v>556917.15748147527</v>
      </c>
      <c r="H35" s="491">
        <f t="shared" si="21"/>
        <v>556917.15748147527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3713373.6645418629</v>
      </c>
      <c r="E36" s="522">
        <f t="shared" si="18"/>
        <v>152136.64285714287</v>
      </c>
      <c r="F36" s="523">
        <f t="shared" si="19"/>
        <v>3561237.0216847202</v>
      </c>
      <c r="G36" s="524">
        <f t="shared" si="20"/>
        <v>540666.22955675027</v>
      </c>
      <c r="H36" s="491">
        <f t="shared" si="21"/>
        <v>540666.22955675027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3561237.0216847202</v>
      </c>
      <c r="E37" s="522">
        <f t="shared" si="18"/>
        <v>152136.64285714287</v>
      </c>
      <c r="F37" s="523">
        <f t="shared" si="19"/>
        <v>3409100.3788275775</v>
      </c>
      <c r="G37" s="524">
        <f t="shared" si="20"/>
        <v>524415.30163202516</v>
      </c>
      <c r="H37" s="491">
        <f t="shared" si="21"/>
        <v>524415.30163202516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3409100.3788275775</v>
      </c>
      <c r="E38" s="522">
        <f t="shared" si="18"/>
        <v>152136.64285714287</v>
      </c>
      <c r="F38" s="523">
        <f t="shared" si="19"/>
        <v>3256963.7359704347</v>
      </c>
      <c r="G38" s="524">
        <f t="shared" si="20"/>
        <v>508164.37370730017</v>
      </c>
      <c r="H38" s="491">
        <f t="shared" si="21"/>
        <v>508164.37370730017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3256963.7359704347</v>
      </c>
      <c r="E39" s="522">
        <f t="shared" si="18"/>
        <v>152136.64285714287</v>
      </c>
      <c r="F39" s="523">
        <f t="shared" si="19"/>
        <v>3104827.093113292</v>
      </c>
      <c r="G39" s="524">
        <f t="shared" si="20"/>
        <v>491913.44578257506</v>
      </c>
      <c r="H39" s="491">
        <f t="shared" si="21"/>
        <v>491913.44578257506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3104827.093113292</v>
      </c>
      <c r="E40" s="522">
        <f t="shared" si="18"/>
        <v>152136.64285714287</v>
      </c>
      <c r="F40" s="523">
        <f t="shared" si="19"/>
        <v>2952690.4502561493</v>
      </c>
      <c r="G40" s="524">
        <f t="shared" si="20"/>
        <v>475662.51785784995</v>
      </c>
      <c r="H40" s="491">
        <f t="shared" si="21"/>
        <v>475662.51785784995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2952690.4502561493</v>
      </c>
      <c r="E41" s="522">
        <f t="shared" si="18"/>
        <v>152136.64285714287</v>
      </c>
      <c r="F41" s="523">
        <f t="shared" si="19"/>
        <v>2800553.8073990066</v>
      </c>
      <c r="G41" s="524">
        <f t="shared" si="20"/>
        <v>459411.58993312495</v>
      </c>
      <c r="H41" s="491">
        <f t="shared" si="21"/>
        <v>459411.58993312495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2800553.8073990066</v>
      </c>
      <c r="E42" s="522">
        <f t="shared" si="18"/>
        <v>152136.64285714287</v>
      </c>
      <c r="F42" s="523">
        <f t="shared" si="19"/>
        <v>2648417.1645418638</v>
      </c>
      <c r="G42" s="524">
        <f t="shared" si="20"/>
        <v>443160.66200839984</v>
      </c>
      <c r="H42" s="491">
        <f t="shared" si="21"/>
        <v>443160.66200839984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2648417.1645418638</v>
      </c>
      <c r="E43" s="522">
        <f t="shared" si="18"/>
        <v>152136.64285714287</v>
      </c>
      <c r="F43" s="523">
        <f t="shared" si="19"/>
        <v>2496280.5216847211</v>
      </c>
      <c r="G43" s="524">
        <f t="shared" si="20"/>
        <v>426909.73408367485</v>
      </c>
      <c r="H43" s="491">
        <f t="shared" si="21"/>
        <v>426909.73408367485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2496280.5216847211</v>
      </c>
      <c r="E44" s="522">
        <f t="shared" si="18"/>
        <v>152136.64285714287</v>
      </c>
      <c r="F44" s="523">
        <f t="shared" si="19"/>
        <v>2344143.8788275784</v>
      </c>
      <c r="G44" s="524">
        <f t="shared" si="20"/>
        <v>410658.8061589498</v>
      </c>
      <c r="H44" s="491">
        <f t="shared" si="21"/>
        <v>410658.8061589498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2344143.8788275784</v>
      </c>
      <c r="E45" s="522">
        <f t="shared" si="18"/>
        <v>152136.64285714287</v>
      </c>
      <c r="F45" s="523">
        <f t="shared" si="19"/>
        <v>2192007.2359704357</v>
      </c>
      <c r="G45" s="524">
        <f t="shared" si="20"/>
        <v>394407.87823422474</v>
      </c>
      <c r="H45" s="491">
        <f t="shared" si="21"/>
        <v>394407.87823422474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2192007.2359704357</v>
      </c>
      <c r="E46" s="522">
        <f t="shared" si="18"/>
        <v>152136.64285714287</v>
      </c>
      <c r="F46" s="523">
        <f t="shared" si="19"/>
        <v>2039870.5931132927</v>
      </c>
      <c r="G46" s="524">
        <f t="shared" si="20"/>
        <v>378156.95030949969</v>
      </c>
      <c r="H46" s="491">
        <f t="shared" si="21"/>
        <v>378156.95030949969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2039870.5931132927</v>
      </c>
      <c r="E47" s="522">
        <f t="shared" si="18"/>
        <v>152136.64285714287</v>
      </c>
      <c r="F47" s="523">
        <f t="shared" si="19"/>
        <v>1887733.9502561498</v>
      </c>
      <c r="G47" s="524">
        <f t="shared" si="20"/>
        <v>361906.02238477458</v>
      </c>
      <c r="H47" s="491">
        <f t="shared" si="21"/>
        <v>361906.02238477458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1887733.9502561498</v>
      </c>
      <c r="E48" s="522">
        <f t="shared" si="18"/>
        <v>152136.64285714287</v>
      </c>
      <c r="F48" s="523">
        <f t="shared" si="19"/>
        <v>1735597.3073990068</v>
      </c>
      <c r="G48" s="524">
        <f t="shared" si="20"/>
        <v>345655.09446004953</v>
      </c>
      <c r="H48" s="491">
        <f t="shared" si="21"/>
        <v>345655.09446004953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1735597.3073990068</v>
      </c>
      <c r="E49" s="522">
        <f t="shared" si="18"/>
        <v>152136.64285714287</v>
      </c>
      <c r="F49" s="523">
        <f t="shared" si="19"/>
        <v>1583460.6645418638</v>
      </c>
      <c r="G49" s="524">
        <f t="shared" si="20"/>
        <v>329404.16653532442</v>
      </c>
      <c r="H49" s="491">
        <f t="shared" si="21"/>
        <v>329404.16653532442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1583460.6645418638</v>
      </c>
      <c r="E50" s="522">
        <f t="shared" si="18"/>
        <v>152136.64285714287</v>
      </c>
      <c r="F50" s="523">
        <f t="shared" si="19"/>
        <v>1431324.0216847209</v>
      </c>
      <c r="G50" s="524">
        <f t="shared" si="20"/>
        <v>313153.23861059936</v>
      </c>
      <c r="H50" s="491">
        <f t="shared" si="21"/>
        <v>313153.23861059936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1431324.0216847209</v>
      </c>
      <c r="E51" s="522">
        <f t="shared" si="18"/>
        <v>152136.64285714287</v>
      </c>
      <c r="F51" s="523">
        <f t="shared" si="19"/>
        <v>1279187.3788275779</v>
      </c>
      <c r="G51" s="524">
        <f t="shared" si="20"/>
        <v>296902.31068587425</v>
      </c>
      <c r="H51" s="491">
        <f t="shared" si="21"/>
        <v>296902.31068587425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1279187.3788275779</v>
      </c>
      <c r="E52" s="522">
        <f t="shared" si="18"/>
        <v>152136.64285714287</v>
      </c>
      <c r="F52" s="523">
        <f t="shared" si="19"/>
        <v>1127050.735970435</v>
      </c>
      <c r="G52" s="524">
        <f t="shared" si="20"/>
        <v>280651.3827611492</v>
      </c>
      <c r="H52" s="491">
        <f t="shared" si="21"/>
        <v>280651.3827611492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1127050.735970435</v>
      </c>
      <c r="E53" s="522">
        <f t="shared" si="18"/>
        <v>152136.64285714287</v>
      </c>
      <c r="F53" s="523">
        <f t="shared" si="19"/>
        <v>974914.09311329213</v>
      </c>
      <c r="G53" s="524">
        <f t="shared" ref="G53:G72" si="23">+I$12*((D53+F53)/2)+E53</f>
        <v>264400.45483642415</v>
      </c>
      <c r="H53" s="491">
        <f t="shared" ref="H53:H72" si="24">+I$13*((D53+F53)/2)+E53</f>
        <v>264400.45483642415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974914.09311329213</v>
      </c>
      <c r="E54" s="522">
        <f t="shared" si="18"/>
        <v>152136.64285714287</v>
      </c>
      <c r="F54" s="523">
        <f t="shared" si="19"/>
        <v>822777.45025614928</v>
      </c>
      <c r="G54" s="524">
        <f t="shared" si="23"/>
        <v>248149.52691169904</v>
      </c>
      <c r="H54" s="491">
        <f t="shared" si="24"/>
        <v>248149.52691169904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822777.45025614928</v>
      </c>
      <c r="E55" s="522">
        <f t="shared" si="18"/>
        <v>152136.64285714287</v>
      </c>
      <c r="F55" s="523">
        <f t="shared" si="19"/>
        <v>670640.80739900644</v>
      </c>
      <c r="G55" s="524">
        <f t="shared" si="23"/>
        <v>231898.59898697399</v>
      </c>
      <c r="H55" s="491">
        <f t="shared" si="24"/>
        <v>231898.59898697399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670640.80739900644</v>
      </c>
      <c r="E56" s="522">
        <f t="shared" si="18"/>
        <v>152136.64285714287</v>
      </c>
      <c r="F56" s="523">
        <f t="shared" si="19"/>
        <v>518504.1645418636</v>
      </c>
      <c r="G56" s="524">
        <f t="shared" si="23"/>
        <v>215647.67106224893</v>
      </c>
      <c r="H56" s="491">
        <f t="shared" si="24"/>
        <v>215647.67106224893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518504.1645418636</v>
      </c>
      <c r="E57" s="522">
        <f t="shared" si="18"/>
        <v>152136.64285714287</v>
      </c>
      <c r="F57" s="523">
        <f t="shared" si="19"/>
        <v>366367.52168472076</v>
      </c>
      <c r="G57" s="524">
        <f t="shared" si="23"/>
        <v>199396.74313752385</v>
      </c>
      <c r="H57" s="491">
        <f t="shared" si="24"/>
        <v>199396.74313752385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366367.52168472076</v>
      </c>
      <c r="E58" s="522">
        <f t="shared" si="18"/>
        <v>152136.64285714287</v>
      </c>
      <c r="F58" s="523">
        <f t="shared" si="19"/>
        <v>214230.87882757789</v>
      </c>
      <c r="G58" s="524">
        <f t="shared" si="23"/>
        <v>183145.8152127988</v>
      </c>
      <c r="H58" s="491">
        <f t="shared" si="24"/>
        <v>183145.8152127988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214230.87882757789</v>
      </c>
      <c r="E59" s="522">
        <f t="shared" si="18"/>
        <v>152136.64285714287</v>
      </c>
      <c r="F59" s="523">
        <f t="shared" si="19"/>
        <v>62094.235970435024</v>
      </c>
      <c r="G59" s="524">
        <f t="shared" si="23"/>
        <v>166894.88728807372</v>
      </c>
      <c r="H59" s="491">
        <f t="shared" si="24"/>
        <v>166894.88728807372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62094.235970435024</v>
      </c>
      <c r="E60" s="522">
        <f t="shared" si="18"/>
        <v>62094.235970435024</v>
      </c>
      <c r="F60" s="523">
        <f t="shared" si="19"/>
        <v>0</v>
      </c>
      <c r="G60" s="524">
        <f t="shared" si="23"/>
        <v>65410.626204719185</v>
      </c>
      <c r="H60" s="491">
        <f t="shared" si="24"/>
        <v>65410.626204719185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6389738.9999999991</v>
      </c>
      <c r="F73" s="375"/>
      <c r="G73" s="375">
        <f>SUM(G17:G72)</f>
        <v>20651620.11032971</v>
      </c>
      <c r="H73" s="375">
        <f>SUM(H17:H72)</f>
        <v>20651620.11032971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715106.47264918196</v>
      </c>
      <c r="N87" s="546">
        <f>IF(J92&lt;D11,0,VLOOKUP(J92,C17:O72,11))</f>
        <v>715106.47264918196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748822.33254387113</v>
      </c>
      <c r="N88" s="550">
        <f>IF(J92&lt;D11,0,VLOOKUP(J92,C99:P154,7))</f>
        <v>748822.33254387113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33715.859894689173</v>
      </c>
      <c r="N89" s="555">
        <f>+N88-N87</f>
        <v>33715.859894689173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373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155847.29268292684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25">H99</f>
        <v>233617.21066655827</v>
      </c>
      <c r="M99" s="519">
        <f t="shared" ref="M99:M104" si="26">IF(L99&lt;&gt;0,+H99-L99,0)</f>
        <v>0</v>
      </c>
      <c r="N99" s="518">
        <f t="shared" ref="N99:N104" si="27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25"/>
        <v>550651.80741983175</v>
      </c>
      <c r="M100" s="519">
        <f t="shared" si="26"/>
        <v>0</v>
      </c>
      <c r="N100" s="518">
        <f t="shared" si="27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25"/>
        <v>960063.54821647424</v>
      </c>
      <c r="M101" s="519">
        <f t="shared" si="26"/>
        <v>0</v>
      </c>
      <c r="N101" s="518">
        <f t="shared" si="27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29">+I102-H102</f>
        <v>0</v>
      </c>
      <c r="K102" s="514"/>
      <c r="L102" s="518">
        <f t="shared" si="25"/>
        <v>907889.80952511146</v>
      </c>
      <c r="M102" s="519">
        <f t="shared" si="26"/>
        <v>0</v>
      </c>
      <c r="N102" s="518">
        <f t="shared" si="27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29"/>
        <v>0</v>
      </c>
      <c r="K103" s="514"/>
      <c r="L103" s="518">
        <f t="shared" si="25"/>
        <v>860395.26191799133</v>
      </c>
      <c r="M103" s="519">
        <f t="shared" si="26"/>
        <v>0</v>
      </c>
      <c r="N103" s="518">
        <f t="shared" si="27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29"/>
        <v>0</v>
      </c>
      <c r="K104" s="514"/>
      <c r="L104" s="518">
        <f t="shared" si="25"/>
        <v>751814.61930280633</v>
      </c>
      <c r="M104" s="519">
        <f t="shared" si="26"/>
        <v>0</v>
      </c>
      <c r="N104" s="518">
        <f t="shared" si="27"/>
        <v>751814.61930280633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5602453.7975729061</v>
      </c>
      <c r="E105" s="630">
        <v>148598.58139534883</v>
      </c>
      <c r="F105" s="631">
        <v>5453855.2161775576</v>
      </c>
      <c r="G105" s="631">
        <v>5528154.5068752319</v>
      </c>
      <c r="H105" s="633">
        <v>740335.26118023507</v>
      </c>
      <c r="I105" s="634">
        <v>740335.26118023507</v>
      </c>
      <c r="J105" s="514">
        <f t="shared" si="29"/>
        <v>0</v>
      </c>
      <c r="K105" s="514"/>
      <c r="L105" s="518">
        <f t="shared" ref="L105" si="32">H105</f>
        <v>740335.26118023507</v>
      </c>
      <c r="M105" s="519">
        <f t="shared" ref="M105" si="33">IF(L105&lt;&gt;0,+H105-L105,0)</f>
        <v>0</v>
      </c>
      <c r="N105" s="518">
        <f t="shared" ref="N105" si="34">I105</f>
        <v>740335.26118023507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5453855.2161775576</v>
      </c>
      <c r="E106" s="630">
        <v>152136.64285714287</v>
      </c>
      <c r="F106" s="631">
        <v>5301718.5733204149</v>
      </c>
      <c r="G106" s="631">
        <v>5377786.8947489858</v>
      </c>
      <c r="H106" s="633">
        <v>730645.78949753172</v>
      </c>
      <c r="I106" s="634">
        <v>730645.78949753172</v>
      </c>
      <c r="J106" s="514">
        <f t="shared" si="29"/>
        <v>0</v>
      </c>
      <c r="K106" s="514"/>
      <c r="L106" s="518">
        <f t="shared" ref="L106" si="35">H106</f>
        <v>730645.78949753172</v>
      </c>
      <c r="M106" s="519">
        <f t="shared" ref="M106" si="36">IF(L106&lt;&gt;0,+H106-L106,0)</f>
        <v>0</v>
      </c>
      <c r="N106" s="518">
        <f t="shared" ref="N106" si="37">I106</f>
        <v>730645.78949753172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5301718.5733204149</v>
      </c>
      <c r="E107" s="522">
        <f t="shared" ref="E107:E154" si="38">IF(+$J$96&lt;F106,$J$96,D107)</f>
        <v>155847.29268292684</v>
      </c>
      <c r="F107" s="523">
        <f t="shared" ref="F107:F154" si="39">+D107-E107</f>
        <v>5145871.2806374878</v>
      </c>
      <c r="G107" s="523">
        <f t="shared" ref="G107:G154" si="40">+(F107+D107)/2</f>
        <v>5223794.9269789513</v>
      </c>
      <c r="H107" s="526">
        <f t="shared" ref="H107:H154" si="41">+J$94*G107+E107</f>
        <v>748822.33254387113</v>
      </c>
      <c r="I107" s="577">
        <f t="shared" ref="I107:I154" si="42">+J$95*G107+E107</f>
        <v>748822.33254387113</v>
      </c>
      <c r="J107" s="514">
        <f t="shared" si="29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5145871.2806374878</v>
      </c>
      <c r="E108" s="522">
        <f t="shared" si="38"/>
        <v>155847.29268292684</v>
      </c>
      <c r="F108" s="523">
        <f t="shared" si="39"/>
        <v>4990023.9879545607</v>
      </c>
      <c r="G108" s="523">
        <f t="shared" si="40"/>
        <v>5067947.6342960242</v>
      </c>
      <c r="H108" s="526">
        <f t="shared" si="41"/>
        <v>731131.44768282922</v>
      </c>
      <c r="I108" s="577">
        <f t="shared" si="42"/>
        <v>731131.44768282922</v>
      </c>
      <c r="J108" s="514">
        <f t="shared" si="29"/>
        <v>0</v>
      </c>
      <c r="K108" s="514"/>
      <c r="L108" s="525"/>
      <c r="M108" s="514">
        <f t="shared" si="43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4990023.9879545607</v>
      </c>
      <c r="E109" s="522">
        <f t="shared" si="38"/>
        <v>155847.29268292684</v>
      </c>
      <c r="F109" s="523">
        <f t="shared" si="39"/>
        <v>4834176.6952716336</v>
      </c>
      <c r="G109" s="523">
        <f t="shared" si="40"/>
        <v>4912100.3416130971</v>
      </c>
      <c r="H109" s="526">
        <f t="shared" si="41"/>
        <v>713440.56282178743</v>
      </c>
      <c r="I109" s="577">
        <f t="shared" si="42"/>
        <v>713440.56282178743</v>
      </c>
      <c r="J109" s="514">
        <f t="shared" si="29"/>
        <v>0</v>
      </c>
      <c r="K109" s="514"/>
      <c r="L109" s="525"/>
      <c r="M109" s="514">
        <f t="shared" si="43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4834176.6952716336</v>
      </c>
      <c r="E110" s="522">
        <f t="shared" si="38"/>
        <v>155847.29268292684</v>
      </c>
      <c r="F110" s="523">
        <f t="shared" si="39"/>
        <v>4678329.4025887065</v>
      </c>
      <c r="G110" s="523">
        <f t="shared" si="40"/>
        <v>4756253.04893017</v>
      </c>
      <c r="H110" s="526">
        <f t="shared" si="41"/>
        <v>695749.67796074564</v>
      </c>
      <c r="I110" s="577">
        <f t="shared" si="42"/>
        <v>695749.67796074564</v>
      </c>
      <c r="J110" s="514">
        <f t="shared" si="29"/>
        <v>0</v>
      </c>
      <c r="K110" s="514"/>
      <c r="L110" s="525"/>
      <c r="M110" s="514">
        <f t="shared" si="43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4678329.4025887065</v>
      </c>
      <c r="E111" s="522">
        <f t="shared" si="38"/>
        <v>155847.29268292684</v>
      </c>
      <c r="F111" s="523">
        <f t="shared" si="39"/>
        <v>4522482.1099057794</v>
      </c>
      <c r="G111" s="523">
        <f t="shared" si="40"/>
        <v>4600405.7562472429</v>
      </c>
      <c r="H111" s="526">
        <f t="shared" si="41"/>
        <v>678058.79309970385</v>
      </c>
      <c r="I111" s="577">
        <f t="shared" si="42"/>
        <v>678058.79309970385</v>
      </c>
      <c r="J111" s="514">
        <f t="shared" si="29"/>
        <v>0</v>
      </c>
      <c r="K111" s="514"/>
      <c r="L111" s="525"/>
      <c r="M111" s="514">
        <f t="shared" si="43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4522482.1099057794</v>
      </c>
      <c r="E112" s="522">
        <f t="shared" si="38"/>
        <v>155847.29268292684</v>
      </c>
      <c r="F112" s="523">
        <f t="shared" si="39"/>
        <v>4366634.8172228523</v>
      </c>
      <c r="G112" s="523">
        <f t="shared" si="40"/>
        <v>4444558.4635643158</v>
      </c>
      <c r="H112" s="526">
        <f t="shared" si="41"/>
        <v>660367.90823866206</v>
      </c>
      <c r="I112" s="577">
        <f t="shared" si="42"/>
        <v>660367.90823866206</v>
      </c>
      <c r="J112" s="514">
        <f t="shared" si="29"/>
        <v>0</v>
      </c>
      <c r="K112" s="514"/>
      <c r="L112" s="525"/>
      <c r="M112" s="514">
        <f t="shared" si="43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4366634.8172228523</v>
      </c>
      <c r="E113" s="522">
        <f t="shared" si="38"/>
        <v>155847.29268292684</v>
      </c>
      <c r="F113" s="523">
        <f t="shared" si="39"/>
        <v>4210787.5245399252</v>
      </c>
      <c r="G113" s="523">
        <f t="shared" si="40"/>
        <v>4288711.1708813887</v>
      </c>
      <c r="H113" s="526">
        <f t="shared" si="41"/>
        <v>642677.02337762015</v>
      </c>
      <c r="I113" s="577">
        <f t="shared" si="42"/>
        <v>642677.02337762015</v>
      </c>
      <c r="J113" s="514">
        <f t="shared" si="29"/>
        <v>0</v>
      </c>
      <c r="K113" s="514"/>
      <c r="L113" s="525"/>
      <c r="M113" s="514">
        <f t="shared" si="43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4210787.5245399252</v>
      </c>
      <c r="E114" s="522">
        <f t="shared" si="38"/>
        <v>155847.29268292684</v>
      </c>
      <c r="F114" s="523">
        <f t="shared" si="39"/>
        <v>4054940.2318569985</v>
      </c>
      <c r="G114" s="523">
        <f t="shared" si="40"/>
        <v>4132863.8781984616</v>
      </c>
      <c r="H114" s="526">
        <f t="shared" si="41"/>
        <v>624986.13851657836</v>
      </c>
      <c r="I114" s="577">
        <f t="shared" si="42"/>
        <v>624986.13851657836</v>
      </c>
      <c r="J114" s="514">
        <f t="shared" si="29"/>
        <v>0</v>
      </c>
      <c r="K114" s="514"/>
      <c r="L114" s="525"/>
      <c r="M114" s="514">
        <f t="shared" si="43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4054940.2318569985</v>
      </c>
      <c r="E115" s="522">
        <f t="shared" si="38"/>
        <v>155847.29268292684</v>
      </c>
      <c r="F115" s="523">
        <f t="shared" si="39"/>
        <v>3899092.9391740719</v>
      </c>
      <c r="G115" s="523">
        <f t="shared" si="40"/>
        <v>3977016.5855155354</v>
      </c>
      <c r="H115" s="526">
        <f t="shared" si="41"/>
        <v>607295.25365553668</v>
      </c>
      <c r="I115" s="577">
        <f t="shared" si="42"/>
        <v>607295.25365553668</v>
      </c>
      <c r="J115" s="514">
        <f t="shared" si="29"/>
        <v>0</v>
      </c>
      <c r="K115" s="514"/>
      <c r="L115" s="525"/>
      <c r="M115" s="514">
        <f t="shared" si="43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3899092.9391740719</v>
      </c>
      <c r="E116" s="522">
        <f t="shared" si="38"/>
        <v>155847.29268292684</v>
      </c>
      <c r="F116" s="523">
        <f t="shared" si="39"/>
        <v>3743245.6464911452</v>
      </c>
      <c r="G116" s="523">
        <f t="shared" si="40"/>
        <v>3821169.2928326083</v>
      </c>
      <c r="H116" s="526">
        <f t="shared" si="41"/>
        <v>589604.36879449489</v>
      </c>
      <c r="I116" s="577">
        <f t="shared" si="42"/>
        <v>589604.36879449489</v>
      </c>
      <c r="J116" s="514">
        <f t="shared" si="29"/>
        <v>0</v>
      </c>
      <c r="K116" s="514"/>
      <c r="L116" s="525"/>
      <c r="M116" s="514">
        <f t="shared" si="43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3743245.6464911452</v>
      </c>
      <c r="E117" s="522">
        <f t="shared" si="38"/>
        <v>155847.29268292684</v>
      </c>
      <c r="F117" s="523">
        <f t="shared" si="39"/>
        <v>3587398.3538082186</v>
      </c>
      <c r="G117" s="523">
        <f t="shared" si="40"/>
        <v>3665322.0001496822</v>
      </c>
      <c r="H117" s="526">
        <f t="shared" si="41"/>
        <v>571913.48393345322</v>
      </c>
      <c r="I117" s="577">
        <f t="shared" si="42"/>
        <v>571913.48393345322</v>
      </c>
      <c r="J117" s="514">
        <f t="shared" si="29"/>
        <v>0</v>
      </c>
      <c r="K117" s="514"/>
      <c r="L117" s="525"/>
      <c r="M117" s="514">
        <f t="shared" si="43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3587398.3538082186</v>
      </c>
      <c r="E118" s="522">
        <f t="shared" si="38"/>
        <v>155847.29268292684</v>
      </c>
      <c r="F118" s="523">
        <f t="shared" si="39"/>
        <v>3431551.061125292</v>
      </c>
      <c r="G118" s="523">
        <f t="shared" si="40"/>
        <v>3509474.7074667551</v>
      </c>
      <c r="H118" s="526">
        <f t="shared" si="41"/>
        <v>554222.59907241131</v>
      </c>
      <c r="I118" s="577">
        <f t="shared" si="42"/>
        <v>554222.59907241131</v>
      </c>
      <c r="J118" s="514">
        <f t="shared" si="29"/>
        <v>0</v>
      </c>
      <c r="K118" s="514"/>
      <c r="L118" s="525"/>
      <c r="M118" s="514">
        <f t="shared" si="43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3431551.061125292</v>
      </c>
      <c r="E119" s="522">
        <f t="shared" si="38"/>
        <v>155847.29268292684</v>
      </c>
      <c r="F119" s="523">
        <f t="shared" si="39"/>
        <v>3275703.7684423653</v>
      </c>
      <c r="G119" s="523">
        <f t="shared" si="40"/>
        <v>3353627.4147838289</v>
      </c>
      <c r="H119" s="526">
        <f t="shared" si="41"/>
        <v>536531.71421136963</v>
      </c>
      <c r="I119" s="577">
        <f t="shared" si="42"/>
        <v>536531.71421136963</v>
      </c>
      <c r="J119" s="514">
        <f t="shared" si="29"/>
        <v>0</v>
      </c>
      <c r="K119" s="514"/>
      <c r="L119" s="525"/>
      <c r="M119" s="514">
        <f t="shared" si="43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3275703.7684423653</v>
      </c>
      <c r="E120" s="522">
        <f t="shared" si="38"/>
        <v>155847.29268292684</v>
      </c>
      <c r="F120" s="523">
        <f t="shared" si="39"/>
        <v>3119856.4757594387</v>
      </c>
      <c r="G120" s="523">
        <f t="shared" si="40"/>
        <v>3197780.1221009018</v>
      </c>
      <c r="H120" s="526">
        <f t="shared" si="41"/>
        <v>518840.82935032784</v>
      </c>
      <c r="I120" s="577">
        <f t="shared" si="42"/>
        <v>518840.82935032784</v>
      </c>
      <c r="J120" s="514">
        <f t="shared" si="29"/>
        <v>0</v>
      </c>
      <c r="K120" s="514"/>
      <c r="L120" s="525"/>
      <c r="M120" s="514">
        <f t="shared" si="43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3119856.4757594387</v>
      </c>
      <c r="E121" s="522">
        <f t="shared" si="38"/>
        <v>155847.29268292684</v>
      </c>
      <c r="F121" s="523">
        <f t="shared" si="39"/>
        <v>2964009.1830765121</v>
      </c>
      <c r="G121" s="523">
        <f t="shared" si="40"/>
        <v>3041932.8294179756</v>
      </c>
      <c r="H121" s="526">
        <f t="shared" si="41"/>
        <v>501149.94448928616</v>
      </c>
      <c r="I121" s="577">
        <f t="shared" si="42"/>
        <v>501149.94448928616</v>
      </c>
      <c r="J121" s="514">
        <f t="shared" si="29"/>
        <v>0</v>
      </c>
      <c r="K121" s="514"/>
      <c r="L121" s="525"/>
      <c r="M121" s="514">
        <f t="shared" si="43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2964009.1830765121</v>
      </c>
      <c r="E122" s="522">
        <f t="shared" si="38"/>
        <v>155847.29268292684</v>
      </c>
      <c r="F122" s="523">
        <f t="shared" si="39"/>
        <v>2808161.8903935854</v>
      </c>
      <c r="G122" s="523">
        <f t="shared" si="40"/>
        <v>2886085.5367350485</v>
      </c>
      <c r="H122" s="526">
        <f t="shared" si="41"/>
        <v>483459.05962824437</v>
      </c>
      <c r="I122" s="577">
        <f t="shared" si="42"/>
        <v>483459.05962824437</v>
      </c>
      <c r="J122" s="514">
        <f t="shared" si="29"/>
        <v>0</v>
      </c>
      <c r="K122" s="514"/>
      <c r="L122" s="525"/>
      <c r="M122" s="514">
        <f t="shared" si="43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2808161.8903935854</v>
      </c>
      <c r="E123" s="522">
        <f t="shared" si="38"/>
        <v>155847.29268292684</v>
      </c>
      <c r="F123" s="523">
        <f t="shared" si="39"/>
        <v>2652314.5977106588</v>
      </c>
      <c r="G123" s="523">
        <f t="shared" si="40"/>
        <v>2730238.2440521223</v>
      </c>
      <c r="H123" s="526">
        <f t="shared" si="41"/>
        <v>465768.17476720258</v>
      </c>
      <c r="I123" s="577">
        <f t="shared" si="42"/>
        <v>465768.17476720258</v>
      </c>
      <c r="J123" s="514">
        <f t="shared" si="29"/>
        <v>0</v>
      </c>
      <c r="K123" s="514"/>
      <c r="L123" s="525"/>
      <c r="M123" s="514">
        <f t="shared" si="43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2652314.5977106588</v>
      </c>
      <c r="E124" s="522">
        <f t="shared" si="38"/>
        <v>155847.29268292684</v>
      </c>
      <c r="F124" s="523">
        <f t="shared" si="39"/>
        <v>2496467.3050277322</v>
      </c>
      <c r="G124" s="523">
        <f t="shared" si="40"/>
        <v>2574390.9513691952</v>
      </c>
      <c r="H124" s="526">
        <f t="shared" si="41"/>
        <v>448077.28990616079</v>
      </c>
      <c r="I124" s="577">
        <f t="shared" si="42"/>
        <v>448077.28990616079</v>
      </c>
      <c r="J124" s="514">
        <f t="shared" si="29"/>
        <v>0</v>
      </c>
      <c r="K124" s="514"/>
      <c r="L124" s="525"/>
      <c r="M124" s="514">
        <f t="shared" si="43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2496467.3050277322</v>
      </c>
      <c r="E125" s="522">
        <f t="shared" si="38"/>
        <v>155847.29268292684</v>
      </c>
      <c r="F125" s="523">
        <f t="shared" si="39"/>
        <v>2340620.0123448055</v>
      </c>
      <c r="G125" s="523">
        <f t="shared" si="40"/>
        <v>2418543.6586862691</v>
      </c>
      <c r="H125" s="526">
        <f t="shared" si="41"/>
        <v>430386.40504511911</v>
      </c>
      <c r="I125" s="577">
        <f t="shared" si="42"/>
        <v>430386.40504511911</v>
      </c>
      <c r="J125" s="514">
        <f t="shared" si="29"/>
        <v>0</v>
      </c>
      <c r="K125" s="514"/>
      <c r="L125" s="525"/>
      <c r="M125" s="514">
        <f t="shared" si="43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2340620.0123448055</v>
      </c>
      <c r="E126" s="522">
        <f t="shared" si="38"/>
        <v>155847.29268292684</v>
      </c>
      <c r="F126" s="523">
        <f t="shared" si="39"/>
        <v>2184772.7196618789</v>
      </c>
      <c r="G126" s="523">
        <f t="shared" si="40"/>
        <v>2262696.366003342</v>
      </c>
      <c r="H126" s="526">
        <f t="shared" si="41"/>
        <v>412695.52018407732</v>
      </c>
      <c r="I126" s="577">
        <f t="shared" si="42"/>
        <v>412695.52018407732</v>
      </c>
      <c r="J126" s="514">
        <f t="shared" si="29"/>
        <v>0</v>
      </c>
      <c r="K126" s="514"/>
      <c r="L126" s="525"/>
      <c r="M126" s="514">
        <f t="shared" si="43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2184772.7196618789</v>
      </c>
      <c r="E127" s="522">
        <f t="shared" si="38"/>
        <v>155847.29268292684</v>
      </c>
      <c r="F127" s="523">
        <f t="shared" si="39"/>
        <v>2028925.426978952</v>
      </c>
      <c r="G127" s="523">
        <f t="shared" si="40"/>
        <v>2106849.0733204153</v>
      </c>
      <c r="H127" s="526">
        <f t="shared" si="41"/>
        <v>395004.63532303553</v>
      </c>
      <c r="I127" s="577">
        <f t="shared" si="42"/>
        <v>395004.63532303553</v>
      </c>
      <c r="J127" s="514">
        <f t="shared" si="29"/>
        <v>0</v>
      </c>
      <c r="K127" s="514"/>
      <c r="L127" s="525"/>
      <c r="M127" s="514">
        <f t="shared" si="43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2028925.426978952</v>
      </c>
      <c r="E128" s="522">
        <f t="shared" si="38"/>
        <v>155847.29268292684</v>
      </c>
      <c r="F128" s="523">
        <f t="shared" si="39"/>
        <v>1873078.1342960251</v>
      </c>
      <c r="G128" s="523">
        <f t="shared" si="40"/>
        <v>1951001.7806374887</v>
      </c>
      <c r="H128" s="526">
        <f t="shared" si="41"/>
        <v>377313.7504619938</v>
      </c>
      <c r="I128" s="577">
        <f t="shared" si="42"/>
        <v>377313.7504619938</v>
      </c>
      <c r="J128" s="514">
        <f t="shared" si="29"/>
        <v>0</v>
      </c>
      <c r="K128" s="514"/>
      <c r="L128" s="525"/>
      <c r="M128" s="514">
        <f t="shared" si="43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1873078.1342960251</v>
      </c>
      <c r="E129" s="522">
        <f t="shared" si="38"/>
        <v>155847.29268292684</v>
      </c>
      <c r="F129" s="523">
        <f t="shared" si="39"/>
        <v>1717230.8416130983</v>
      </c>
      <c r="G129" s="523">
        <f t="shared" si="40"/>
        <v>1795154.4879545616</v>
      </c>
      <c r="H129" s="526">
        <f t="shared" si="41"/>
        <v>359622.86560095195</v>
      </c>
      <c r="I129" s="577">
        <f t="shared" si="42"/>
        <v>359622.86560095195</v>
      </c>
      <c r="J129" s="514">
        <f t="shared" si="29"/>
        <v>0</v>
      </c>
      <c r="K129" s="514"/>
      <c r="L129" s="525"/>
      <c r="M129" s="514">
        <f t="shared" si="43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1717230.8416130983</v>
      </c>
      <c r="E130" s="522">
        <f t="shared" si="38"/>
        <v>155847.29268292684</v>
      </c>
      <c r="F130" s="523">
        <f t="shared" si="39"/>
        <v>1561383.5489301714</v>
      </c>
      <c r="G130" s="523">
        <f t="shared" si="40"/>
        <v>1639307.195271635</v>
      </c>
      <c r="H130" s="526">
        <f t="shared" si="41"/>
        <v>341931.98073991021</v>
      </c>
      <c r="I130" s="577">
        <f t="shared" si="42"/>
        <v>341931.98073991021</v>
      </c>
      <c r="J130" s="514">
        <f t="shared" si="29"/>
        <v>0</v>
      </c>
      <c r="K130" s="514"/>
      <c r="L130" s="525"/>
      <c r="M130" s="514">
        <f t="shared" si="43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1561383.5489301714</v>
      </c>
      <c r="E131" s="522">
        <f t="shared" si="38"/>
        <v>155847.29268292684</v>
      </c>
      <c r="F131" s="523">
        <f t="shared" si="39"/>
        <v>1405536.2562472445</v>
      </c>
      <c r="G131" s="523">
        <f t="shared" si="40"/>
        <v>1483459.9025887079</v>
      </c>
      <c r="H131" s="526">
        <f t="shared" si="41"/>
        <v>324241.09587886836</v>
      </c>
      <c r="I131" s="577">
        <f t="shared" si="42"/>
        <v>324241.09587886836</v>
      </c>
      <c r="J131" s="514">
        <f t="shared" si="29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1405536.2562472445</v>
      </c>
      <c r="E132" s="522">
        <f t="shared" si="38"/>
        <v>155847.29268292684</v>
      </c>
      <c r="F132" s="523">
        <f t="shared" si="39"/>
        <v>1249688.9635643177</v>
      </c>
      <c r="G132" s="523">
        <f t="shared" si="40"/>
        <v>1327612.6099057812</v>
      </c>
      <c r="H132" s="526">
        <f t="shared" si="41"/>
        <v>306550.21101782669</v>
      </c>
      <c r="I132" s="577">
        <f t="shared" si="42"/>
        <v>306550.21101782669</v>
      </c>
      <c r="J132" s="514">
        <f t="shared" si="29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1249688.9635643177</v>
      </c>
      <c r="E133" s="522">
        <f t="shared" si="38"/>
        <v>155847.29268292684</v>
      </c>
      <c r="F133" s="523">
        <f t="shared" si="39"/>
        <v>1093841.6708813908</v>
      </c>
      <c r="G133" s="523">
        <f t="shared" si="40"/>
        <v>1171765.3172228541</v>
      </c>
      <c r="H133" s="526">
        <f t="shared" si="41"/>
        <v>288859.32615678484</v>
      </c>
      <c r="I133" s="577">
        <f t="shared" si="42"/>
        <v>288859.32615678484</v>
      </c>
      <c r="J133" s="514">
        <f t="shared" si="29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1093841.6708813908</v>
      </c>
      <c r="E134" s="522">
        <f t="shared" si="38"/>
        <v>155847.29268292684</v>
      </c>
      <c r="F134" s="523">
        <f t="shared" si="39"/>
        <v>937994.37819846394</v>
      </c>
      <c r="G134" s="523">
        <f t="shared" si="40"/>
        <v>1015918.0245399274</v>
      </c>
      <c r="H134" s="526">
        <f t="shared" si="41"/>
        <v>271168.44129574305</v>
      </c>
      <c r="I134" s="577">
        <f t="shared" si="42"/>
        <v>271168.44129574305</v>
      </c>
      <c r="J134" s="514">
        <f t="shared" si="29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937994.37819846394</v>
      </c>
      <c r="E135" s="522">
        <f t="shared" si="38"/>
        <v>155847.29268292684</v>
      </c>
      <c r="F135" s="523">
        <f t="shared" si="39"/>
        <v>782147.08551553707</v>
      </c>
      <c r="G135" s="523">
        <f t="shared" si="40"/>
        <v>860070.7318570005</v>
      </c>
      <c r="H135" s="526">
        <f t="shared" si="41"/>
        <v>253477.55643470128</v>
      </c>
      <c r="I135" s="577">
        <f t="shared" si="42"/>
        <v>253477.55643470128</v>
      </c>
      <c r="J135" s="514">
        <f t="shared" si="29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782147.08551553707</v>
      </c>
      <c r="E136" s="522">
        <f t="shared" si="38"/>
        <v>155847.29268292684</v>
      </c>
      <c r="F136" s="523">
        <f t="shared" si="39"/>
        <v>626299.7928326102</v>
      </c>
      <c r="G136" s="523">
        <f t="shared" si="40"/>
        <v>704223.43917407363</v>
      </c>
      <c r="H136" s="526">
        <f t="shared" si="41"/>
        <v>235786.67157365952</v>
      </c>
      <c r="I136" s="577">
        <f t="shared" si="42"/>
        <v>235786.67157365952</v>
      </c>
      <c r="J136" s="514">
        <f t="shared" si="29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626299.7928326102</v>
      </c>
      <c r="E137" s="522">
        <f t="shared" si="38"/>
        <v>155847.29268292684</v>
      </c>
      <c r="F137" s="523">
        <f t="shared" si="39"/>
        <v>470452.50014968333</v>
      </c>
      <c r="G137" s="523">
        <f t="shared" si="40"/>
        <v>548376.14649114676</v>
      </c>
      <c r="H137" s="526">
        <f t="shared" si="41"/>
        <v>218095.78671261773</v>
      </c>
      <c r="I137" s="577">
        <f t="shared" si="42"/>
        <v>218095.78671261773</v>
      </c>
      <c r="J137" s="514">
        <f t="shared" si="29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470452.50014968333</v>
      </c>
      <c r="E138" s="522">
        <f t="shared" si="38"/>
        <v>155847.29268292684</v>
      </c>
      <c r="F138" s="523">
        <f t="shared" si="39"/>
        <v>314605.20746675646</v>
      </c>
      <c r="G138" s="523">
        <f t="shared" si="40"/>
        <v>392528.85380821989</v>
      </c>
      <c r="H138" s="526">
        <f t="shared" si="41"/>
        <v>200404.90185157594</v>
      </c>
      <c r="I138" s="577">
        <f t="shared" si="42"/>
        <v>200404.90185157594</v>
      </c>
      <c r="J138" s="514">
        <f t="shared" si="29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314605.20746675646</v>
      </c>
      <c r="E139" s="522">
        <f t="shared" si="38"/>
        <v>155847.29268292684</v>
      </c>
      <c r="F139" s="523">
        <f t="shared" si="39"/>
        <v>158757.91478382962</v>
      </c>
      <c r="G139" s="523">
        <f t="shared" si="40"/>
        <v>236681.56112529302</v>
      </c>
      <c r="H139" s="526">
        <f t="shared" si="41"/>
        <v>182714.01699053415</v>
      </c>
      <c r="I139" s="577">
        <f t="shared" si="42"/>
        <v>182714.01699053415</v>
      </c>
      <c r="J139" s="514">
        <f t="shared" si="29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158757.91478382962</v>
      </c>
      <c r="E140" s="522">
        <f t="shared" si="38"/>
        <v>155847.29268292684</v>
      </c>
      <c r="F140" s="523">
        <f t="shared" si="39"/>
        <v>2910.6221009027795</v>
      </c>
      <c r="G140" s="523">
        <f t="shared" si="40"/>
        <v>80834.268442366199</v>
      </c>
      <c r="H140" s="526">
        <f t="shared" si="41"/>
        <v>165023.13212949235</v>
      </c>
      <c r="I140" s="577">
        <f t="shared" si="42"/>
        <v>165023.13212949235</v>
      </c>
      <c r="J140" s="514">
        <f t="shared" si="29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2910.6221009027795</v>
      </c>
      <c r="E141" s="522">
        <f t="shared" si="38"/>
        <v>2910.6221009027795</v>
      </c>
      <c r="F141" s="523">
        <f t="shared" si="39"/>
        <v>0</v>
      </c>
      <c r="G141" s="523">
        <f t="shared" si="40"/>
        <v>1455.3110504513897</v>
      </c>
      <c r="H141" s="526">
        <f t="shared" si="41"/>
        <v>3075.8206089250994</v>
      </c>
      <c r="I141" s="577">
        <f t="shared" si="42"/>
        <v>3075.8206089250994</v>
      </c>
      <c r="J141" s="514">
        <f t="shared" si="29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29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29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29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29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29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29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29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29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29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29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29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29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29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6389739.0000000037</v>
      </c>
      <c r="F155" s="375"/>
      <c r="G155" s="375"/>
      <c r="H155" s="375">
        <f>SUM(H99:H154)</f>
        <v>21273862.027782649</v>
      </c>
      <c r="I155" s="375">
        <f>SUM(I99:I154)</f>
        <v>21273862.027782649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1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1775013.5722575998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1775013.5722575998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420749.57142857142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 t="shared" ref="K24:K29" si="10">G24</f>
        <v>2329003.9936694037</v>
      </c>
      <c r="L24" s="519">
        <f t="shared" si="7"/>
        <v>0</v>
      </c>
      <c r="M24" s="518">
        <f t="shared" ref="M24:M29" si="11"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 t="shared" si="10"/>
        <v>2202992.5205155816</v>
      </c>
      <c r="L25" s="519">
        <f t="shared" si="7"/>
        <v>0</v>
      </c>
      <c r="M25" s="518">
        <f t="shared" si="11"/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14258890.689085167</v>
      </c>
      <c r="E26" s="520">
        <v>431011.75609756098</v>
      </c>
      <c r="F26" s="515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 t="shared" si="10"/>
        <v>2215843.0945590343</v>
      </c>
      <c r="L26" s="519">
        <f t="shared" si="7"/>
        <v>0</v>
      </c>
      <c r="M26" s="518">
        <f t="shared" si="11"/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13827878.932987606</v>
      </c>
      <c r="E27" s="520">
        <v>410964.69767441862</v>
      </c>
      <c r="F27" s="515">
        <v>13416914.235313188</v>
      </c>
      <c r="G27" s="516">
        <v>1767151.5501136736</v>
      </c>
      <c r="H27" s="510">
        <v>1767151.5501136736</v>
      </c>
      <c r="I27" s="511">
        <f t="shared" si="0"/>
        <v>0</v>
      </c>
      <c r="J27" s="511"/>
      <c r="K27" s="518">
        <f t="shared" si="10"/>
        <v>1767151.5501136736</v>
      </c>
      <c r="L27" s="519">
        <f t="shared" ref="L27" si="12">IF(K27&lt;&gt;0,+G27-K27,0)</f>
        <v>0</v>
      </c>
      <c r="M27" s="518">
        <f t="shared" si="11"/>
        <v>1767151.5501136736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>IU</v>
      </c>
      <c r="C28" s="507">
        <f>IF(D11="","-",+C27+1)</f>
        <v>2020</v>
      </c>
      <c r="D28" s="515">
        <v>13396867.176890045</v>
      </c>
      <c r="E28" s="520">
        <v>431011.75609756098</v>
      </c>
      <c r="F28" s="515">
        <v>12965855.420792485</v>
      </c>
      <c r="G28" s="516">
        <v>2106284.9930216223</v>
      </c>
      <c r="H28" s="510">
        <v>2106284.9930216223</v>
      </c>
      <c r="I28" s="511">
        <f t="shared" si="0"/>
        <v>0</v>
      </c>
      <c r="J28" s="511"/>
      <c r="K28" s="518">
        <f t="shared" si="10"/>
        <v>2106284.9930216223</v>
      </c>
      <c r="L28" s="519">
        <f t="shared" ref="L28" si="13">IF(K28&lt;&gt;0,+G28-K28,0)</f>
        <v>0</v>
      </c>
      <c r="M28" s="518">
        <f t="shared" si="11"/>
        <v>2106284.9930216223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12985902.479215622</v>
      </c>
      <c r="E29" s="520">
        <v>420749.57142857142</v>
      </c>
      <c r="F29" s="515">
        <v>12565152.907787051</v>
      </c>
      <c r="G29" s="516">
        <v>1775013.5722575998</v>
      </c>
      <c r="H29" s="510">
        <v>1775013.5722575998</v>
      </c>
      <c r="I29" s="511">
        <f t="shared" si="0"/>
        <v>0</v>
      </c>
      <c r="J29" s="511"/>
      <c r="K29" s="518">
        <f t="shared" si="10"/>
        <v>1775013.5722575998</v>
      </c>
      <c r="L29" s="519">
        <f t="shared" ref="L29" si="14">IF(K29&lt;&gt;0,+G29-K29,0)</f>
        <v>0</v>
      </c>
      <c r="M29" s="518">
        <f t="shared" si="11"/>
        <v>1775013.5722575998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12565152.907787051</v>
      </c>
      <c r="E30" s="522">
        <f>IF(+I14&lt;F29,I14,D30)</f>
        <v>420749.57142857142</v>
      </c>
      <c r="F30" s="523">
        <f t="shared" ref="F30:F48" si="15">+D30-E30</f>
        <v>12144403.33635848</v>
      </c>
      <c r="G30" s="524">
        <f t="shared" ref="G30:G72" si="16">+I$12*((D30+F30)/2)+E30</f>
        <v>1740461.9366889575</v>
      </c>
      <c r="H30" s="491">
        <f t="shared" ref="H30:H72" si="17">+I$13*((D30+F30)/2)+E30</f>
        <v>1740461.9366889575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12144403.33635848</v>
      </c>
      <c r="E31" s="522">
        <f>IF(+I14&lt;F30,I14,D31)</f>
        <v>420749.57142857142</v>
      </c>
      <c r="F31" s="523">
        <f t="shared" si="15"/>
        <v>11723653.764929909</v>
      </c>
      <c r="G31" s="524">
        <f t="shared" si="16"/>
        <v>1695518.3200083582</v>
      </c>
      <c r="H31" s="491">
        <f t="shared" si="17"/>
        <v>1695518.3200083582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11723653.764929909</v>
      </c>
      <c r="E32" s="522">
        <f>IF(+I14&lt;F31,I14,D32)</f>
        <v>420749.57142857142</v>
      </c>
      <c r="F32" s="523">
        <f t="shared" si="15"/>
        <v>11302904.193501338</v>
      </c>
      <c r="G32" s="524">
        <f t="shared" si="16"/>
        <v>1650574.7033277589</v>
      </c>
      <c r="H32" s="491">
        <f t="shared" si="17"/>
        <v>1650574.7033277589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11302904.193501338</v>
      </c>
      <c r="E33" s="522">
        <f>IF(+I14&lt;F32,I14,D33)</f>
        <v>420749.57142857142</v>
      </c>
      <c r="F33" s="523">
        <f t="shared" si="15"/>
        <v>10882154.622072767</v>
      </c>
      <c r="G33" s="524">
        <f t="shared" si="16"/>
        <v>1605631.0866471597</v>
      </c>
      <c r="H33" s="491">
        <f t="shared" si="17"/>
        <v>1605631.0866471597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10882154.622072767</v>
      </c>
      <c r="E34" s="522">
        <f>IF(+I14&lt;F33,I14,D34)</f>
        <v>420749.57142857142</v>
      </c>
      <c r="F34" s="523">
        <f t="shared" si="15"/>
        <v>10461405.050644197</v>
      </c>
      <c r="G34" s="524">
        <f t="shared" si="16"/>
        <v>1560687.4699665604</v>
      </c>
      <c r="H34" s="491">
        <f t="shared" si="17"/>
        <v>1560687.4699665604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10461405.050644197</v>
      </c>
      <c r="E35" s="522">
        <f>IF(+I14&lt;F34,I14,D35)</f>
        <v>420749.57142857142</v>
      </c>
      <c r="F35" s="523">
        <f t="shared" si="15"/>
        <v>10040655.479215626</v>
      </c>
      <c r="G35" s="524">
        <f t="shared" si="16"/>
        <v>1515743.8532859611</v>
      </c>
      <c r="H35" s="491">
        <f t="shared" si="17"/>
        <v>1515743.8532859611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10040655.479215626</v>
      </c>
      <c r="E36" s="522">
        <f>IF(+I14&lt;F35,I14,D36)</f>
        <v>420749.57142857142</v>
      </c>
      <c r="F36" s="523">
        <f t="shared" si="15"/>
        <v>9619905.9077870548</v>
      </c>
      <c r="G36" s="524">
        <f t="shared" si="16"/>
        <v>1470800.2366053616</v>
      </c>
      <c r="H36" s="491">
        <f t="shared" si="17"/>
        <v>1470800.2366053616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9619905.9077870548</v>
      </c>
      <c r="E37" s="522">
        <f>IF(+I14&lt;F36,I14,D37)</f>
        <v>420749.57142857142</v>
      </c>
      <c r="F37" s="523">
        <f t="shared" si="15"/>
        <v>9199156.3363584839</v>
      </c>
      <c r="G37" s="524">
        <f t="shared" si="16"/>
        <v>1425856.6199247623</v>
      </c>
      <c r="H37" s="491">
        <f t="shared" si="17"/>
        <v>1425856.6199247623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9199156.3363584839</v>
      </c>
      <c r="E38" s="522">
        <f>IF(+I14&lt;F37,I14,D38)</f>
        <v>420749.57142857142</v>
      </c>
      <c r="F38" s="523">
        <f t="shared" si="15"/>
        <v>8778406.764929913</v>
      </c>
      <c r="G38" s="524">
        <f t="shared" si="16"/>
        <v>1380913.003244163</v>
      </c>
      <c r="H38" s="491">
        <f t="shared" si="17"/>
        <v>1380913.003244163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8778406.764929913</v>
      </c>
      <c r="E39" s="522">
        <f>IF(+I14&lt;F38,I14,D39)</f>
        <v>420749.57142857142</v>
      </c>
      <c r="F39" s="523">
        <f t="shared" si="15"/>
        <v>8357657.1935013412</v>
      </c>
      <c r="G39" s="524">
        <f t="shared" si="16"/>
        <v>1335969.3865635637</v>
      </c>
      <c r="H39" s="491">
        <f t="shared" si="17"/>
        <v>1335969.3865635637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8357657.1935013412</v>
      </c>
      <c r="E40" s="522">
        <f>IF(+I14&lt;F39,I14,D40)</f>
        <v>420749.57142857142</v>
      </c>
      <c r="F40" s="523">
        <f t="shared" si="15"/>
        <v>7936907.6220727693</v>
      </c>
      <c r="G40" s="524">
        <f t="shared" si="16"/>
        <v>1291025.7698829642</v>
      </c>
      <c r="H40" s="491">
        <f t="shared" si="17"/>
        <v>1291025.7698829642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7936907.6220727693</v>
      </c>
      <c r="E41" s="522">
        <f>IF(+I14&lt;F40,I14,D41)</f>
        <v>420749.57142857142</v>
      </c>
      <c r="F41" s="523">
        <f t="shared" si="15"/>
        <v>7516158.0506441975</v>
      </c>
      <c r="G41" s="524">
        <f t="shared" si="16"/>
        <v>1246082.1532023649</v>
      </c>
      <c r="H41" s="491">
        <f t="shared" si="17"/>
        <v>1246082.1532023649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7516158.0506441975</v>
      </c>
      <c r="E42" s="522">
        <f>IF(+I14&lt;F41,I14,D42)</f>
        <v>420749.57142857142</v>
      </c>
      <c r="F42" s="523">
        <f t="shared" si="15"/>
        <v>7095408.4792156257</v>
      </c>
      <c r="G42" s="524">
        <f t="shared" si="16"/>
        <v>1201138.5365217654</v>
      </c>
      <c r="H42" s="491">
        <f t="shared" si="17"/>
        <v>1201138.5365217654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7095408.4792156257</v>
      </c>
      <c r="E43" s="522">
        <f>IF(+I14&lt;F42,I14,D43)</f>
        <v>420749.57142857142</v>
      </c>
      <c r="F43" s="523">
        <f t="shared" si="15"/>
        <v>6674658.9077870538</v>
      </c>
      <c r="G43" s="524">
        <f t="shared" si="16"/>
        <v>1156194.9198411661</v>
      </c>
      <c r="H43" s="491">
        <f t="shared" si="17"/>
        <v>1156194.9198411661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6674658.9077870538</v>
      </c>
      <c r="E44" s="522">
        <f>IF(+I14&lt;F43,I14,D44)</f>
        <v>420749.57142857142</v>
      </c>
      <c r="F44" s="523">
        <f t="shared" si="15"/>
        <v>6253909.336358482</v>
      </c>
      <c r="G44" s="524">
        <f t="shared" si="16"/>
        <v>1111251.3031605666</v>
      </c>
      <c r="H44" s="491">
        <f t="shared" si="17"/>
        <v>1111251.3031605666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6253909.336358482</v>
      </c>
      <c r="E45" s="522">
        <f>IF(+I14&lt;F44,I14,D45)</f>
        <v>420749.57142857142</v>
      </c>
      <c r="F45" s="523">
        <f t="shared" si="15"/>
        <v>5833159.7649299102</v>
      </c>
      <c r="G45" s="524">
        <f t="shared" si="16"/>
        <v>1066307.6864799673</v>
      </c>
      <c r="H45" s="491">
        <f t="shared" si="17"/>
        <v>1066307.6864799673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5833159.7649299102</v>
      </c>
      <c r="E46" s="522">
        <f>IF(+I14&lt;F45,I14,D46)</f>
        <v>420749.57142857142</v>
      </c>
      <c r="F46" s="523">
        <f t="shared" si="15"/>
        <v>5412410.1935013384</v>
      </c>
      <c r="G46" s="524">
        <f t="shared" si="16"/>
        <v>1021364.0697993678</v>
      </c>
      <c r="H46" s="491">
        <f t="shared" si="17"/>
        <v>1021364.0697993678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5412410.1935013384</v>
      </c>
      <c r="E47" s="522">
        <f>IF(+I14&lt;F46,I14,D47)</f>
        <v>420749.57142857142</v>
      </c>
      <c r="F47" s="523">
        <f t="shared" si="15"/>
        <v>4991660.6220727665</v>
      </c>
      <c r="G47" s="524">
        <f t="shared" si="16"/>
        <v>976420.45311876829</v>
      </c>
      <c r="H47" s="491">
        <f t="shared" si="17"/>
        <v>976420.45311876829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4991660.6220727665</v>
      </c>
      <c r="E48" s="522">
        <f>IF(+I14&lt;F47,I14,D48)</f>
        <v>420749.57142857142</v>
      </c>
      <c r="F48" s="523">
        <f t="shared" si="15"/>
        <v>4570911.0506441947</v>
      </c>
      <c r="G48" s="524">
        <f t="shared" si="16"/>
        <v>931476.83643816877</v>
      </c>
      <c r="H48" s="491">
        <f t="shared" si="17"/>
        <v>931476.83643816877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4570911.0506441947</v>
      </c>
      <c r="E49" s="522">
        <f>IF(+I14&lt;F48,I14,D49)</f>
        <v>420749.57142857142</v>
      </c>
      <c r="F49" s="523">
        <f t="shared" ref="F49:F72" si="18">+D49-E49</f>
        <v>4150161.4792156233</v>
      </c>
      <c r="G49" s="524">
        <f t="shared" si="16"/>
        <v>886533.21975756949</v>
      </c>
      <c r="H49" s="491">
        <f t="shared" si="17"/>
        <v>886533.21975756949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4150161.4792156233</v>
      </c>
      <c r="E50" s="522">
        <f>IF(+I14&lt;F49,I14,D50)</f>
        <v>420749.57142857142</v>
      </c>
      <c r="F50" s="523">
        <f t="shared" si="18"/>
        <v>3729411.907787052</v>
      </c>
      <c r="G50" s="524">
        <f t="shared" si="16"/>
        <v>841589.60307697009</v>
      </c>
      <c r="H50" s="491">
        <f t="shared" si="17"/>
        <v>841589.60307697009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3729411.907787052</v>
      </c>
      <c r="E51" s="522">
        <f>IF(+I14&lt;F50,I14,D51)</f>
        <v>420749.57142857142</v>
      </c>
      <c r="F51" s="523">
        <f t="shared" si="18"/>
        <v>3308662.3363584806</v>
      </c>
      <c r="G51" s="524">
        <f t="shared" si="16"/>
        <v>796645.9863963708</v>
      </c>
      <c r="H51" s="491">
        <f t="shared" si="17"/>
        <v>796645.9863963708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3308662.3363584806</v>
      </c>
      <c r="E52" s="522">
        <f>IF(+I14&lt;F51,I14,D52)</f>
        <v>420749.57142857142</v>
      </c>
      <c r="F52" s="523">
        <f t="shared" si="18"/>
        <v>2887912.7649299093</v>
      </c>
      <c r="G52" s="524">
        <f t="shared" si="16"/>
        <v>751702.36971577141</v>
      </c>
      <c r="H52" s="491">
        <f t="shared" si="17"/>
        <v>751702.36971577141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2887912.7649299093</v>
      </c>
      <c r="E53" s="522">
        <f>IF(+I14&lt;F52,I14,D53)</f>
        <v>420749.57142857142</v>
      </c>
      <c r="F53" s="523">
        <f t="shared" si="18"/>
        <v>2467163.1935013379</v>
      </c>
      <c r="G53" s="524">
        <f t="shared" si="16"/>
        <v>706758.75303517212</v>
      </c>
      <c r="H53" s="491">
        <f t="shared" si="17"/>
        <v>706758.75303517212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2467163.1935013379</v>
      </c>
      <c r="E54" s="522">
        <f>IF(+I14&lt;F53,I14,D54)</f>
        <v>420749.57142857142</v>
      </c>
      <c r="F54" s="523">
        <f t="shared" si="18"/>
        <v>2046413.6220727665</v>
      </c>
      <c r="G54" s="524">
        <f t="shared" si="16"/>
        <v>661815.13635457261</v>
      </c>
      <c r="H54" s="491">
        <f t="shared" si="17"/>
        <v>661815.13635457261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2046413.6220727665</v>
      </c>
      <c r="E55" s="522">
        <f>IF(+I14&lt;F54,I14,D55)</f>
        <v>420749.57142857142</v>
      </c>
      <c r="F55" s="523">
        <f t="shared" si="18"/>
        <v>1625664.0506441952</v>
      </c>
      <c r="G55" s="524">
        <f t="shared" si="16"/>
        <v>616871.51967397332</v>
      </c>
      <c r="H55" s="491">
        <f t="shared" si="17"/>
        <v>616871.51967397332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1625664.0506441952</v>
      </c>
      <c r="E56" s="522">
        <f>IF(+I14&lt;F55,I14,D56)</f>
        <v>420749.57142857142</v>
      </c>
      <c r="F56" s="523">
        <f t="shared" si="18"/>
        <v>1204914.4792156238</v>
      </c>
      <c r="G56" s="524">
        <f t="shared" si="16"/>
        <v>571927.90299337392</v>
      </c>
      <c r="H56" s="491">
        <f t="shared" si="17"/>
        <v>571927.90299337392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1204914.4792156238</v>
      </c>
      <c r="E57" s="522">
        <f>IF(+I14&lt;F56,I14,D57)</f>
        <v>420749.57142857142</v>
      </c>
      <c r="F57" s="523">
        <f t="shared" si="18"/>
        <v>784164.90778705245</v>
      </c>
      <c r="G57" s="524">
        <f t="shared" si="16"/>
        <v>526984.28631277452</v>
      </c>
      <c r="H57" s="491">
        <f t="shared" si="17"/>
        <v>526984.28631277452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784164.90778705245</v>
      </c>
      <c r="E58" s="522">
        <f>IF(+I14&lt;F57,I14,D58)</f>
        <v>420749.57142857142</v>
      </c>
      <c r="F58" s="523">
        <f t="shared" si="18"/>
        <v>363415.33635848103</v>
      </c>
      <c r="G58" s="524">
        <f t="shared" si="16"/>
        <v>482040.66963217512</v>
      </c>
      <c r="H58" s="491">
        <f t="shared" si="17"/>
        <v>482040.66963217512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363415.33635848103</v>
      </c>
      <c r="E59" s="522">
        <f>IF(+I14&lt;F58,I14,D59)</f>
        <v>363415.33635848103</v>
      </c>
      <c r="F59" s="523">
        <f t="shared" si="18"/>
        <v>0</v>
      </c>
      <c r="G59" s="524">
        <f t="shared" si="16"/>
        <v>382824.98129013303</v>
      </c>
      <c r="H59" s="491">
        <f t="shared" si="17"/>
        <v>382824.98129013303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17671481.999999993</v>
      </c>
      <c r="F73" s="375"/>
      <c r="G73" s="375">
        <f>SUM(G17:G72)</f>
        <v>61547708.568652414</v>
      </c>
      <c r="H73" s="375">
        <f>SUM(H17:H72)</f>
        <v>61547708.568652414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1775013.5722575998</v>
      </c>
      <c r="N87" s="546">
        <f>IF(J92&lt;D11,0,VLOOKUP(J92,C17:O72,11))</f>
        <v>1775013.5722575998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1888198.2388737798</v>
      </c>
      <c r="N88" s="550">
        <f>IF(J92&lt;D11,0,VLOOKUP(J92,C99:P154,7))</f>
        <v>1888198.2388737798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113184.66661617998</v>
      </c>
      <c r="N89" s="555">
        <f>+N88-N87</f>
        <v>113184.66661617998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17671482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431011.75609756098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23">+I99-H99</f>
        <v>0</v>
      </c>
      <c r="K99" s="514"/>
      <c r="L99" s="512">
        <f t="shared" ref="L99:L104" si="24">H99</f>
        <v>878177</v>
      </c>
      <c r="M99" s="513">
        <f t="shared" ref="M99:M130" si="25">IF(L99&lt;&gt;0,+H99-L99,0)</f>
        <v>0</v>
      </c>
      <c r="N99" s="512">
        <f t="shared" ref="N99:N104" si="26">I99</f>
        <v>878177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23"/>
        <v>0</v>
      </c>
      <c r="K100" s="514"/>
      <c r="L100" s="518">
        <f t="shared" si="24"/>
        <v>3312750.4635227108</v>
      </c>
      <c r="M100" s="519">
        <f t="shared" si="25"/>
        <v>0</v>
      </c>
      <c r="N100" s="518">
        <f t="shared" si="26"/>
        <v>3312750.4635227108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23"/>
        <v>0</v>
      </c>
      <c r="K101" s="514"/>
      <c r="L101" s="518">
        <f t="shared" si="24"/>
        <v>2981733.6450111624</v>
      </c>
      <c r="M101" s="519">
        <f t="shared" si="25"/>
        <v>0</v>
      </c>
      <c r="N101" s="518">
        <f t="shared" si="26"/>
        <v>2981733.6450111624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24"/>
        <v>2864880.1232274803</v>
      </c>
      <c r="M102" s="519">
        <f t="shared" ref="M102:M107" si="30">IF(L102&lt;&gt;0,+H102-L102,0)</f>
        <v>0</v>
      </c>
      <c r="N102" s="518">
        <f t="shared" si="26"/>
        <v>2864880.1232274803</v>
      </c>
      <c r="O102" s="514">
        <f t="shared" ref="O102:O107" si="31">IF(N102&lt;&gt;0,+I102-N102,0)</f>
        <v>0</v>
      </c>
      <c r="P102" s="514">
        <f t="shared" ref="P102:P107" si="32">+O102-M102</f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24"/>
        <v>2610932.3249301547</v>
      </c>
      <c r="M103" s="519">
        <f t="shared" si="30"/>
        <v>0</v>
      </c>
      <c r="N103" s="518">
        <f t="shared" si="26"/>
        <v>2610932.3249301547</v>
      </c>
      <c r="O103" s="514">
        <f t="shared" si="31"/>
        <v>0</v>
      </c>
      <c r="P103" s="514">
        <f t="shared" si="32"/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24"/>
        <v>2563969.8538958314</v>
      </c>
      <c r="M104" s="519">
        <f t="shared" si="30"/>
        <v>0</v>
      </c>
      <c r="N104" s="518">
        <f t="shared" si="26"/>
        <v>2563969.8538958314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23"/>
        <v>0</v>
      </c>
      <c r="K105" s="514"/>
      <c r="L105" s="518">
        <f t="shared" ref="L105:L110" si="33">H105</f>
        <v>2443019.3444839055</v>
      </c>
      <c r="M105" s="519">
        <f t="shared" si="30"/>
        <v>0</v>
      </c>
      <c r="N105" s="518">
        <f t="shared" ref="N105:N110" si="34">I105</f>
        <v>2443019.3444839055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23"/>
        <v>0</v>
      </c>
      <c r="K106" s="514"/>
      <c r="L106" s="518">
        <f t="shared" si="33"/>
        <v>2306485.4456193848</v>
      </c>
      <c r="M106" s="519">
        <f t="shared" si="30"/>
        <v>0</v>
      </c>
      <c r="N106" s="518">
        <f t="shared" si="34"/>
        <v>2306485.4456193848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23"/>
        <v>0</v>
      </c>
      <c r="K107" s="514"/>
      <c r="L107" s="518">
        <f t="shared" si="33"/>
        <v>2183954.2915421841</v>
      </c>
      <c r="M107" s="519">
        <f t="shared" si="30"/>
        <v>0</v>
      </c>
      <c r="N107" s="518">
        <f t="shared" si="34"/>
        <v>2183954.2915421841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23"/>
        <v>0</v>
      </c>
      <c r="K108" s="514"/>
      <c r="L108" s="518">
        <f t="shared" si="33"/>
        <v>1909207.486730136</v>
      </c>
      <c r="M108" s="519">
        <f t="shared" ref="M108" si="35">IF(L108&lt;&gt;0,+H108-L108,0)</f>
        <v>0</v>
      </c>
      <c r="N108" s="518">
        <f t="shared" si="34"/>
        <v>1909207.486730136</v>
      </c>
      <c r="O108" s="514">
        <f t="shared" ref="O108" si="36">IF(N108&lt;&gt;0,+I108-N108,0)</f>
        <v>0</v>
      </c>
      <c r="P108" s="514">
        <f t="shared" si="28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13884258.546228023</v>
      </c>
      <c r="E109" s="520">
        <v>410964.69767441862</v>
      </c>
      <c r="F109" s="515">
        <v>13473293.848553605</v>
      </c>
      <c r="G109" s="515">
        <v>13678776.197390813</v>
      </c>
      <c r="H109" s="516">
        <v>1875148.3778696754</v>
      </c>
      <c r="I109" s="510">
        <v>1875148.3778696754</v>
      </c>
      <c r="J109" s="514">
        <f t="shared" si="23"/>
        <v>0</v>
      </c>
      <c r="K109" s="514"/>
      <c r="L109" s="518">
        <f t="shared" si="33"/>
        <v>1875148.3778696754</v>
      </c>
      <c r="M109" s="519">
        <f t="shared" ref="M109" si="37">IF(L109&lt;&gt;0,+H109-L109,0)</f>
        <v>0</v>
      </c>
      <c r="N109" s="518">
        <f t="shared" si="34"/>
        <v>1875148.3778696754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13473293.848553605</v>
      </c>
      <c r="E110" s="520">
        <v>420749.57142857142</v>
      </c>
      <c r="F110" s="515">
        <v>13052544.277125034</v>
      </c>
      <c r="G110" s="515">
        <v>13262919.06283932</v>
      </c>
      <c r="H110" s="516">
        <v>1847492.6051652874</v>
      </c>
      <c r="I110" s="510">
        <v>1847492.6051652874</v>
      </c>
      <c r="J110" s="514">
        <f t="shared" si="23"/>
        <v>0</v>
      </c>
      <c r="K110" s="514"/>
      <c r="L110" s="518">
        <f t="shared" si="33"/>
        <v>1847492.6051652874</v>
      </c>
      <c r="M110" s="519">
        <f t="shared" ref="M110" si="38">IF(L110&lt;&gt;0,+H110-L110,0)</f>
        <v>0</v>
      </c>
      <c r="N110" s="518">
        <f t="shared" si="34"/>
        <v>1847492.6051652874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13052544.277125034</v>
      </c>
      <c r="E111" s="522">
        <f>IF(+J96&lt;F110,J96,D111)</f>
        <v>431011.75609756098</v>
      </c>
      <c r="F111" s="523">
        <f t="shared" ref="F111:F130" si="39">+D111-E111</f>
        <v>12621532.521027474</v>
      </c>
      <c r="G111" s="523">
        <f t="shared" ref="G111:G130" si="40">+(F111+D111)/2</f>
        <v>12837038.399076253</v>
      </c>
      <c r="H111" s="526">
        <f>+J$94*G111+E111</f>
        <v>1888198.2388737798</v>
      </c>
      <c r="I111" s="577">
        <f>+J$95*G111+E111</f>
        <v>1888198.2388737798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2022</v>
      </c>
      <c r="D112" s="374">
        <f>IF(F111+SUM(E$99:E111)=D$92,F111,D$92-SUM(E$99:E111))</f>
        <v>12621532.521027474</v>
      </c>
      <c r="E112" s="522">
        <f>IF(+J96&lt;F111,J96,D112)</f>
        <v>431011.75609756098</v>
      </c>
      <c r="F112" s="523">
        <f t="shared" si="39"/>
        <v>12190520.764929913</v>
      </c>
      <c r="G112" s="523">
        <f t="shared" si="40"/>
        <v>12406026.642978694</v>
      </c>
      <c r="H112" s="526">
        <f>+J$94*G112+E112</f>
        <v>1839272.2728232148</v>
      </c>
      <c r="I112" s="577">
        <f>+J$95*G112+E112</f>
        <v>1839272.2728232148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12190520.764929913</v>
      </c>
      <c r="E113" s="522">
        <f>IF(+J96&lt;F112,J96,D113)</f>
        <v>431011.75609756098</v>
      </c>
      <c r="F113" s="523">
        <f t="shared" si="39"/>
        <v>11759509.008832352</v>
      </c>
      <c r="G113" s="523">
        <f t="shared" si="40"/>
        <v>11975014.886881132</v>
      </c>
      <c r="H113" s="526">
        <f t="shared" ref="H113:H154" si="41">+J$94*G113+E113</f>
        <v>1790346.3067726495</v>
      </c>
      <c r="I113" s="577">
        <f t="shared" ref="I113:I154" si="42">+J$95*G113+E113</f>
        <v>1790346.3067726495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11759509.008832352</v>
      </c>
      <c r="E114" s="522">
        <f>IF(+J96&lt;F113,J96,D114)</f>
        <v>431011.75609756098</v>
      </c>
      <c r="F114" s="523">
        <f t="shared" si="39"/>
        <v>11328497.252734791</v>
      </c>
      <c r="G114" s="523">
        <f t="shared" si="40"/>
        <v>11544003.130783573</v>
      </c>
      <c r="H114" s="526">
        <f t="shared" si="41"/>
        <v>1741420.3407220845</v>
      </c>
      <c r="I114" s="577">
        <f t="shared" si="42"/>
        <v>1741420.3407220845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2025</v>
      </c>
      <c r="D115" s="374">
        <f>IF(F114+SUM(E$99:E114)=D$92,F114,D$92-SUM(E$99:E114))</f>
        <v>11328497.252734791</v>
      </c>
      <c r="E115" s="522">
        <f>IF(+J96&lt;F114,J96,D115)</f>
        <v>431011.75609756098</v>
      </c>
      <c r="F115" s="523">
        <f t="shared" si="39"/>
        <v>10897485.496637231</v>
      </c>
      <c r="G115" s="523">
        <f t="shared" si="40"/>
        <v>11112991.37468601</v>
      </c>
      <c r="H115" s="526">
        <f t="shared" si="41"/>
        <v>1692494.3746715193</v>
      </c>
      <c r="I115" s="577">
        <f t="shared" si="42"/>
        <v>1692494.3746715193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10897485.496637231</v>
      </c>
      <c r="E116" s="522">
        <f>IF(+J96&lt;F115,J96,D116)</f>
        <v>431011.75609756098</v>
      </c>
      <c r="F116" s="523">
        <f t="shared" si="39"/>
        <v>10466473.74053967</v>
      </c>
      <c r="G116" s="523">
        <f t="shared" si="40"/>
        <v>10681979.618588451</v>
      </c>
      <c r="H116" s="526">
        <f t="shared" si="41"/>
        <v>1643568.4086209543</v>
      </c>
      <c r="I116" s="577">
        <f t="shared" si="42"/>
        <v>1643568.4086209543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10466473.74053967</v>
      </c>
      <c r="E117" s="522">
        <f>IF(+J96&lt;F116,J96,D117)</f>
        <v>431011.75609756098</v>
      </c>
      <c r="F117" s="523">
        <f t="shared" si="39"/>
        <v>10035461.984442109</v>
      </c>
      <c r="G117" s="523">
        <f t="shared" si="40"/>
        <v>10250967.862490889</v>
      </c>
      <c r="H117" s="526">
        <f t="shared" si="41"/>
        <v>1594642.4425703888</v>
      </c>
      <c r="I117" s="577">
        <f t="shared" si="42"/>
        <v>1594642.4425703888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10035461.984442109</v>
      </c>
      <c r="E118" s="522">
        <f>IF(+J96&lt;F117,J96,D118)</f>
        <v>431011.75609756098</v>
      </c>
      <c r="F118" s="523">
        <f t="shared" si="39"/>
        <v>9604450.2283445485</v>
      </c>
      <c r="G118" s="523">
        <f t="shared" si="40"/>
        <v>9819956.1063933298</v>
      </c>
      <c r="H118" s="526">
        <f t="shared" si="41"/>
        <v>1545716.476519824</v>
      </c>
      <c r="I118" s="577">
        <f t="shared" si="42"/>
        <v>1545716.476519824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9604450.2283445485</v>
      </c>
      <c r="E119" s="522">
        <f>IF(+J96&lt;F118,J96,D119)</f>
        <v>431011.75609756098</v>
      </c>
      <c r="F119" s="523">
        <f t="shared" si="39"/>
        <v>9173438.4722469877</v>
      </c>
      <c r="G119" s="523">
        <f t="shared" si="40"/>
        <v>9388944.3502957672</v>
      </c>
      <c r="H119" s="526">
        <f t="shared" si="41"/>
        <v>1496790.5104692585</v>
      </c>
      <c r="I119" s="577">
        <f t="shared" si="42"/>
        <v>1496790.5104692585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9173438.4722469877</v>
      </c>
      <c r="E120" s="522">
        <f>IF(+J96&lt;F119,J96,D120)</f>
        <v>431011.75609756098</v>
      </c>
      <c r="F120" s="523">
        <f t="shared" si="39"/>
        <v>8742426.716149427</v>
      </c>
      <c r="G120" s="523">
        <f t="shared" si="40"/>
        <v>8957932.5941982083</v>
      </c>
      <c r="H120" s="526">
        <f t="shared" si="41"/>
        <v>1447864.5444186935</v>
      </c>
      <c r="I120" s="577">
        <f t="shared" si="42"/>
        <v>1447864.5444186935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8742426.716149427</v>
      </c>
      <c r="E121" s="522">
        <f>IF(+J96&lt;F120,J96,D121)</f>
        <v>431011.75609756098</v>
      </c>
      <c r="F121" s="523">
        <f t="shared" si="39"/>
        <v>8311414.9600518662</v>
      </c>
      <c r="G121" s="523">
        <f t="shared" si="40"/>
        <v>8526920.8381006457</v>
      </c>
      <c r="H121" s="526">
        <f t="shared" si="41"/>
        <v>1398938.5783681283</v>
      </c>
      <c r="I121" s="577">
        <f t="shared" si="42"/>
        <v>1398938.5783681283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8311414.9600518662</v>
      </c>
      <c r="E122" s="522">
        <f>IF(+J96&lt;F121,J96,D122)</f>
        <v>431011.75609756098</v>
      </c>
      <c r="F122" s="523">
        <f t="shared" si="39"/>
        <v>7880403.2039543055</v>
      </c>
      <c r="G122" s="523">
        <f t="shared" si="40"/>
        <v>8095909.0820030859</v>
      </c>
      <c r="H122" s="526">
        <f t="shared" si="41"/>
        <v>1350012.612317563</v>
      </c>
      <c r="I122" s="577">
        <f t="shared" si="42"/>
        <v>1350012.612317563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7880403.2039543055</v>
      </c>
      <c r="E123" s="522">
        <f>IF(+J96&lt;F122,J96,D123)</f>
        <v>431011.75609756098</v>
      </c>
      <c r="F123" s="523">
        <f t="shared" si="39"/>
        <v>7449391.4478567448</v>
      </c>
      <c r="G123" s="523">
        <f t="shared" si="40"/>
        <v>7664897.3259055251</v>
      </c>
      <c r="H123" s="526">
        <f t="shared" si="41"/>
        <v>1301086.646266998</v>
      </c>
      <c r="I123" s="577">
        <f t="shared" si="42"/>
        <v>1301086.646266998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7449391.4478567448</v>
      </c>
      <c r="E124" s="522">
        <f>IF(+J96&lt;F123,J96,D124)</f>
        <v>431011.75609756098</v>
      </c>
      <c r="F124" s="523">
        <f t="shared" si="39"/>
        <v>7018379.691759184</v>
      </c>
      <c r="G124" s="523">
        <f t="shared" si="40"/>
        <v>7233885.5698079644</v>
      </c>
      <c r="H124" s="526">
        <f t="shared" si="41"/>
        <v>1252160.680216433</v>
      </c>
      <c r="I124" s="577">
        <f t="shared" si="42"/>
        <v>1252160.680216433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7018379.691759184</v>
      </c>
      <c r="E125" s="522">
        <f>IF(+J96&lt;F124,J96,D125)</f>
        <v>431011.75609756098</v>
      </c>
      <c r="F125" s="523">
        <f t="shared" si="39"/>
        <v>6587367.9356616233</v>
      </c>
      <c r="G125" s="523">
        <f t="shared" si="40"/>
        <v>6802873.8137104036</v>
      </c>
      <c r="H125" s="526">
        <f t="shared" si="41"/>
        <v>1203234.7141658678</v>
      </c>
      <c r="I125" s="577">
        <f t="shared" si="42"/>
        <v>1203234.7141658678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6587367.9356616233</v>
      </c>
      <c r="E126" s="522">
        <f>IF(+J96&lt;F125,J96,D126)</f>
        <v>431011.75609756098</v>
      </c>
      <c r="F126" s="523">
        <f t="shared" si="39"/>
        <v>6156356.1795640625</v>
      </c>
      <c r="G126" s="523">
        <f t="shared" si="40"/>
        <v>6371862.0576128429</v>
      </c>
      <c r="H126" s="526">
        <f t="shared" si="41"/>
        <v>1154308.7481153025</v>
      </c>
      <c r="I126" s="577">
        <f t="shared" si="42"/>
        <v>1154308.7481153025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6156356.1795640625</v>
      </c>
      <c r="E127" s="522">
        <f>IF(+J96&lt;F126,J96,D127)</f>
        <v>431011.75609756098</v>
      </c>
      <c r="F127" s="523">
        <f t="shared" si="39"/>
        <v>5725344.4234665018</v>
      </c>
      <c r="G127" s="523">
        <f t="shared" si="40"/>
        <v>5940850.3015152821</v>
      </c>
      <c r="H127" s="526">
        <f t="shared" si="41"/>
        <v>1105382.7820647373</v>
      </c>
      <c r="I127" s="577">
        <f t="shared" si="42"/>
        <v>1105382.7820647373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5725344.4234665018</v>
      </c>
      <c r="E128" s="522">
        <f>IF(+J96&lt;F127,J96,D128)</f>
        <v>431011.75609756098</v>
      </c>
      <c r="F128" s="523">
        <f t="shared" si="39"/>
        <v>5294332.667368941</v>
      </c>
      <c r="G128" s="523">
        <f t="shared" si="40"/>
        <v>5509838.5454177214</v>
      </c>
      <c r="H128" s="526">
        <f t="shared" si="41"/>
        <v>1056456.8160141723</v>
      </c>
      <c r="I128" s="577">
        <f t="shared" si="42"/>
        <v>1056456.8160141723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5294332.667368941</v>
      </c>
      <c r="E129" s="522">
        <f>IF(+J96&lt;F128,J96,D129)</f>
        <v>431011.75609756098</v>
      </c>
      <c r="F129" s="523">
        <f t="shared" si="39"/>
        <v>4863320.9112713803</v>
      </c>
      <c r="G129" s="523">
        <f t="shared" si="40"/>
        <v>5078826.7893201606</v>
      </c>
      <c r="H129" s="526">
        <f t="shared" si="41"/>
        <v>1007530.8499636072</v>
      </c>
      <c r="I129" s="577">
        <f t="shared" si="42"/>
        <v>1007530.8499636072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2040</v>
      </c>
      <c r="D130" s="374">
        <f>IF(F129+SUM(E$99:E129)=D$92,F129,D$92-SUM(E$99:E129))</f>
        <v>4863320.9112713803</v>
      </c>
      <c r="E130" s="522">
        <f>IF(+J96&lt;F129,J96,D130)</f>
        <v>431011.75609756098</v>
      </c>
      <c r="F130" s="523">
        <f t="shared" si="39"/>
        <v>4432309.1551738195</v>
      </c>
      <c r="G130" s="523">
        <f t="shared" si="40"/>
        <v>4647815.0332225999</v>
      </c>
      <c r="H130" s="526">
        <f t="shared" si="41"/>
        <v>958604.88391304191</v>
      </c>
      <c r="I130" s="577">
        <f t="shared" si="42"/>
        <v>958604.88391304191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4432309.1551738195</v>
      </c>
      <c r="E131" s="522">
        <f>IF(+J96&lt;F130,J96,D131)</f>
        <v>431011.75609756098</v>
      </c>
      <c r="F131" s="523">
        <f t="shared" ref="F131:F154" si="43">+D131-E131</f>
        <v>4001297.3990762588</v>
      </c>
      <c r="G131" s="523">
        <f t="shared" ref="G131:G154" si="44">+(F131+D131)/2</f>
        <v>4216803.2771250391</v>
      </c>
      <c r="H131" s="526">
        <f t="shared" si="41"/>
        <v>909678.91786247678</v>
      </c>
      <c r="I131" s="577">
        <f t="shared" si="42"/>
        <v>909678.91786247678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4001297.3990762588</v>
      </c>
      <c r="E132" s="522">
        <f>IF(+J96&lt;F131,J96,D132)</f>
        <v>431011.75609756098</v>
      </c>
      <c r="F132" s="523">
        <f t="shared" si="43"/>
        <v>3570285.642978698</v>
      </c>
      <c r="G132" s="523">
        <f t="shared" si="44"/>
        <v>3785791.5210274784</v>
      </c>
      <c r="H132" s="526">
        <f t="shared" si="41"/>
        <v>860752.95181191165</v>
      </c>
      <c r="I132" s="577">
        <f t="shared" si="42"/>
        <v>860752.95181191165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3570285.642978698</v>
      </c>
      <c r="E133" s="522">
        <f>IF(+J96&lt;F132,J96,D133)</f>
        <v>431011.75609756098</v>
      </c>
      <c r="F133" s="523">
        <f t="shared" si="43"/>
        <v>3139273.8868811373</v>
      </c>
      <c r="G133" s="523">
        <f t="shared" si="44"/>
        <v>3354779.7649299176</v>
      </c>
      <c r="H133" s="526">
        <f t="shared" si="41"/>
        <v>811826.98576134653</v>
      </c>
      <c r="I133" s="577">
        <f t="shared" si="42"/>
        <v>811826.98576134653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3139273.8868811373</v>
      </c>
      <c r="E134" s="522">
        <f>IF(+J96&lt;F133,J96,D134)</f>
        <v>431011.75609756098</v>
      </c>
      <c r="F134" s="523">
        <f t="shared" si="43"/>
        <v>2708262.1307835765</v>
      </c>
      <c r="G134" s="523">
        <f t="shared" si="44"/>
        <v>2923768.0088323569</v>
      </c>
      <c r="H134" s="526">
        <f t="shared" si="41"/>
        <v>762901.01971078129</v>
      </c>
      <c r="I134" s="577">
        <f t="shared" si="42"/>
        <v>762901.01971078129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2708262.1307835765</v>
      </c>
      <c r="E135" s="522">
        <f>IF(+J96&lt;F134,J96,D135)</f>
        <v>431011.75609756098</v>
      </c>
      <c r="F135" s="523">
        <f t="shared" si="43"/>
        <v>2277250.3746860158</v>
      </c>
      <c r="G135" s="523">
        <f t="shared" si="44"/>
        <v>2492756.2527347961</v>
      </c>
      <c r="H135" s="526">
        <f t="shared" si="41"/>
        <v>713975.05366021616</v>
      </c>
      <c r="I135" s="577">
        <f t="shared" si="42"/>
        <v>713975.05366021616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>
      <c r="B136" s="195" t="str">
        <f t="shared" si="29"/>
        <v/>
      </c>
      <c r="C136" s="507">
        <f>IF(D93="","-",+C135+1)</f>
        <v>2046</v>
      </c>
      <c r="D136" s="374">
        <f>IF(F135+SUM(E$99:E135)=D$92,F135,D$92-SUM(E$99:E135))</f>
        <v>2277250.3746860158</v>
      </c>
      <c r="E136" s="522">
        <f>IF(+J96&lt;F135,J96,D136)</f>
        <v>431011.75609756098</v>
      </c>
      <c r="F136" s="523">
        <f t="shared" si="43"/>
        <v>1846238.6185884548</v>
      </c>
      <c r="G136" s="523">
        <f t="shared" si="44"/>
        <v>2061744.4966372354</v>
      </c>
      <c r="H136" s="526">
        <f t="shared" si="41"/>
        <v>665049.08760965103</v>
      </c>
      <c r="I136" s="577">
        <f t="shared" si="42"/>
        <v>665049.08760965103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>
      <c r="B137" s="195" t="str">
        <f t="shared" si="29"/>
        <v/>
      </c>
      <c r="C137" s="507">
        <f>IF(D93="","-",+C136+1)</f>
        <v>2047</v>
      </c>
      <c r="D137" s="374">
        <f>IF(F136+SUM(E$99:E136)=D$92,F136,D$92-SUM(E$99:E136))</f>
        <v>1846238.6185884548</v>
      </c>
      <c r="E137" s="522">
        <f>IF(+J96&lt;F136,J96,D137)</f>
        <v>431011.75609756098</v>
      </c>
      <c r="F137" s="523">
        <f t="shared" si="43"/>
        <v>1415226.8624908938</v>
      </c>
      <c r="G137" s="523">
        <f t="shared" si="44"/>
        <v>1630732.7405396742</v>
      </c>
      <c r="H137" s="526">
        <f t="shared" si="41"/>
        <v>616123.12155908579</v>
      </c>
      <c r="I137" s="577">
        <f t="shared" si="42"/>
        <v>616123.12155908579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1415226.8624908938</v>
      </c>
      <c r="E138" s="522">
        <f>IF(+J96&lt;F137,J96,D138)</f>
        <v>431011.75609756098</v>
      </c>
      <c r="F138" s="523">
        <f t="shared" si="43"/>
        <v>984215.10639333283</v>
      </c>
      <c r="G138" s="523">
        <f t="shared" si="44"/>
        <v>1199720.9844421134</v>
      </c>
      <c r="H138" s="526">
        <f t="shared" si="41"/>
        <v>567197.15550852066</v>
      </c>
      <c r="I138" s="577">
        <f t="shared" si="42"/>
        <v>567197.15550852066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984215.10639333283</v>
      </c>
      <c r="E139" s="522">
        <f>IF(+J96&lt;F138,J96,D139)</f>
        <v>431011.75609756098</v>
      </c>
      <c r="F139" s="523">
        <f t="shared" si="43"/>
        <v>553203.35029577184</v>
      </c>
      <c r="G139" s="523">
        <f t="shared" si="44"/>
        <v>768709.22834455234</v>
      </c>
      <c r="H139" s="526">
        <f t="shared" si="41"/>
        <v>518271.18945795548</v>
      </c>
      <c r="I139" s="577">
        <f t="shared" si="42"/>
        <v>518271.18945795548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>
      <c r="B140" s="195" t="str">
        <f t="shared" si="29"/>
        <v/>
      </c>
      <c r="C140" s="507">
        <f>IF(D93="","-",+C139+1)</f>
        <v>2050</v>
      </c>
      <c r="D140" s="374">
        <f>IF(F139+SUM(E$99:E139)=D$92,F139,D$92-SUM(E$99:E139))</f>
        <v>553203.35029577184</v>
      </c>
      <c r="E140" s="522">
        <f>IF(+J96&lt;F139,J96,D140)</f>
        <v>431011.75609756098</v>
      </c>
      <c r="F140" s="523">
        <f t="shared" si="43"/>
        <v>122191.59419821086</v>
      </c>
      <c r="G140" s="523">
        <f t="shared" si="44"/>
        <v>337697.47224699135</v>
      </c>
      <c r="H140" s="526">
        <f t="shared" si="41"/>
        <v>469345.22340739029</v>
      </c>
      <c r="I140" s="577">
        <f t="shared" si="42"/>
        <v>469345.22340739029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122191.59419821086</v>
      </c>
      <c r="E141" s="522">
        <f>IF(+J96&lt;F140,J96,D141)</f>
        <v>122191.59419821086</v>
      </c>
      <c r="F141" s="523">
        <f t="shared" si="43"/>
        <v>0</v>
      </c>
      <c r="G141" s="523">
        <f t="shared" si="44"/>
        <v>61095.797099105432</v>
      </c>
      <c r="H141" s="526">
        <f t="shared" si="41"/>
        <v>129126.83634048422</v>
      </c>
      <c r="I141" s="577">
        <f t="shared" si="42"/>
        <v>129126.83634048422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>
      <c r="C155" s="374" t="s">
        <v>78</v>
      </c>
      <c r="D155" s="375"/>
      <c r="E155" s="375">
        <f>SUM(E99:E154)</f>
        <v>17671482.000000007</v>
      </c>
      <c r="F155" s="375"/>
      <c r="G155" s="375"/>
      <c r="H155" s="375">
        <f>SUM(H99:H154)</f>
        <v>63270029.732555918</v>
      </c>
      <c r="I155" s="375">
        <f>SUM(I99:I154)</f>
        <v>63270029.732555918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37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553989.83619615703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553989.83619615703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120203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621507.82631215279</v>
      </c>
      <c r="H22" s="610">
        <v>621507.82631215279</v>
      </c>
      <c r="I22" s="511">
        <f t="shared" si="6"/>
        <v>0</v>
      </c>
      <c r="J22" s="511"/>
      <c r="K22" s="518">
        <f t="shared" si="0"/>
        <v>621507.82631215279</v>
      </c>
      <c r="L22" s="519">
        <f t="shared" si="1"/>
        <v>0</v>
      </c>
      <c r="M22" s="518">
        <f t="shared" si="2"/>
        <v>621507.82631215279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117407.58139534884</v>
      </c>
      <c r="F23" s="626">
        <v>4275389.4614834031</v>
      </c>
      <c r="G23" s="609">
        <v>548891.14961656136</v>
      </c>
      <c r="H23" s="610">
        <v>548891.14961656136</v>
      </c>
      <c r="I23" s="511">
        <f t="shared" si="6"/>
        <v>0</v>
      </c>
      <c r="J23" s="511"/>
      <c r="K23" s="518">
        <f t="shared" ref="K23" si="7">G23</f>
        <v>548891.14961656136</v>
      </c>
      <c r="L23" s="519">
        <f t="shared" ref="L23" si="8">IF(K23&lt;&gt;0,+G23-K23,0)</f>
        <v>0</v>
      </c>
      <c r="M23" s="518">
        <f t="shared" ref="M23" si="9">H23</f>
        <v>548891.14961656136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>IU</v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657958.80646796233</v>
      </c>
      <c r="H24" s="610">
        <v>657958.80646796233</v>
      </c>
      <c r="I24" s="511">
        <f t="shared" si="6"/>
        <v>0</v>
      </c>
      <c r="J24" s="511"/>
      <c r="K24" s="518">
        <f t="shared" ref="K24" si="12">G24</f>
        <v>657958.80646796233</v>
      </c>
      <c r="L24" s="519">
        <f t="shared" ref="L24" si="13">IF(K24&lt;&gt;0,+G24-K24,0)</f>
        <v>0</v>
      </c>
      <c r="M24" s="518">
        <f t="shared" ref="M24" si="14">H24</f>
        <v>657958.80646796233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4152254.680995597</v>
      </c>
      <c r="E25" s="609">
        <v>120203</v>
      </c>
      <c r="F25" s="626">
        <v>4032051.680995597</v>
      </c>
      <c r="G25" s="609">
        <v>553989.83619615703</v>
      </c>
      <c r="H25" s="610">
        <v>553989.83619615703</v>
      </c>
      <c r="I25" s="511">
        <f t="shared" si="6"/>
        <v>0</v>
      </c>
      <c r="J25" s="511"/>
      <c r="K25" s="518">
        <f t="shared" ref="K25" si="15">G25</f>
        <v>553989.83619615703</v>
      </c>
      <c r="L25" s="519">
        <f t="shared" ref="L25" si="16">IF(K25&lt;&gt;0,+G25-K25,0)</f>
        <v>0</v>
      </c>
      <c r="M25" s="518">
        <f t="shared" ref="M25" si="17">H25</f>
        <v>553989.83619615703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4032051.680995597</v>
      </c>
      <c r="E26" s="522">
        <f t="shared" ref="E26:E72" si="18">IF(+$I$14&lt;F25,$I$14,D26)</f>
        <v>120203</v>
      </c>
      <c r="F26" s="523">
        <f t="shared" ref="F26:F72" si="19">+D26-E26</f>
        <v>3911848.680995597</v>
      </c>
      <c r="G26" s="524">
        <f t="shared" ref="G26:G52" si="20">+I$12*((D26+F26)/2)+E26</f>
        <v>544478.67021160666</v>
      </c>
      <c r="H26" s="491">
        <f t="shared" ref="H26:H52" si="21">+I$13*((D26+F26)/2)+E26</f>
        <v>544478.67021160666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3911848.680995597</v>
      </c>
      <c r="E27" s="522">
        <f t="shared" si="18"/>
        <v>120203</v>
      </c>
      <c r="F27" s="523">
        <f t="shared" si="19"/>
        <v>3791645.680995597</v>
      </c>
      <c r="G27" s="524">
        <f t="shared" si="20"/>
        <v>531638.82931167318</v>
      </c>
      <c r="H27" s="491">
        <f t="shared" si="21"/>
        <v>531638.82931167318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3791645.680995597</v>
      </c>
      <c r="E28" s="522">
        <f t="shared" si="18"/>
        <v>120203</v>
      </c>
      <c r="F28" s="523">
        <f t="shared" si="19"/>
        <v>3671442.680995597</v>
      </c>
      <c r="G28" s="524">
        <f t="shared" si="20"/>
        <v>518798.98841173958</v>
      </c>
      <c r="H28" s="491">
        <f t="shared" si="21"/>
        <v>518798.98841173958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3671442.680995597</v>
      </c>
      <c r="E29" s="522">
        <f t="shared" si="18"/>
        <v>120203</v>
      </c>
      <c r="F29" s="523">
        <f t="shared" si="19"/>
        <v>3551239.680995597</v>
      </c>
      <c r="G29" s="524">
        <f t="shared" si="20"/>
        <v>505959.14751180605</v>
      </c>
      <c r="H29" s="491">
        <f t="shared" si="21"/>
        <v>505959.14751180605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3551239.680995597</v>
      </c>
      <c r="E30" s="522">
        <f t="shared" si="18"/>
        <v>120203</v>
      </c>
      <c r="F30" s="523">
        <f t="shared" si="19"/>
        <v>3431036.680995597</v>
      </c>
      <c r="G30" s="524">
        <f t="shared" si="20"/>
        <v>493119.30661187251</v>
      </c>
      <c r="H30" s="491">
        <f t="shared" si="21"/>
        <v>493119.30661187251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3431036.680995597</v>
      </c>
      <c r="E31" s="522">
        <f t="shared" si="18"/>
        <v>120203</v>
      </c>
      <c r="F31" s="523">
        <f t="shared" si="19"/>
        <v>3310833.680995597</v>
      </c>
      <c r="G31" s="524">
        <f t="shared" si="20"/>
        <v>480279.46571193892</v>
      </c>
      <c r="H31" s="491">
        <f t="shared" si="21"/>
        <v>480279.46571193892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3310833.680995597</v>
      </c>
      <c r="E32" s="522">
        <f t="shared" si="18"/>
        <v>120203</v>
      </c>
      <c r="F32" s="523">
        <f t="shared" si="19"/>
        <v>3190630.680995597</v>
      </c>
      <c r="G32" s="524">
        <f t="shared" si="20"/>
        <v>467439.62481200538</v>
      </c>
      <c r="H32" s="491">
        <f t="shared" si="21"/>
        <v>467439.62481200538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3190630.680995597</v>
      </c>
      <c r="E33" s="522">
        <f t="shared" si="18"/>
        <v>120203</v>
      </c>
      <c r="F33" s="523">
        <f t="shared" si="19"/>
        <v>3070427.680995597</v>
      </c>
      <c r="G33" s="524">
        <f t="shared" si="20"/>
        <v>454599.78391207184</v>
      </c>
      <c r="H33" s="491">
        <f t="shared" si="21"/>
        <v>454599.78391207184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3070427.680995597</v>
      </c>
      <c r="E34" s="522">
        <f t="shared" si="18"/>
        <v>120203</v>
      </c>
      <c r="F34" s="523">
        <f t="shared" si="19"/>
        <v>2950224.680995597</v>
      </c>
      <c r="G34" s="524">
        <f t="shared" si="20"/>
        <v>441759.94301213825</v>
      </c>
      <c r="H34" s="491">
        <f t="shared" si="21"/>
        <v>441759.94301213825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2950224.680995597</v>
      </c>
      <c r="E35" s="522">
        <f t="shared" si="18"/>
        <v>120203</v>
      </c>
      <c r="F35" s="523">
        <f t="shared" si="19"/>
        <v>2830021.680995597</v>
      </c>
      <c r="G35" s="524">
        <f t="shared" si="20"/>
        <v>428920.10211220471</v>
      </c>
      <c r="H35" s="491">
        <f t="shared" si="21"/>
        <v>428920.10211220471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2830021.680995597</v>
      </c>
      <c r="E36" s="522">
        <f t="shared" si="18"/>
        <v>120203</v>
      </c>
      <c r="F36" s="523">
        <f t="shared" si="19"/>
        <v>2709818.680995597</v>
      </c>
      <c r="G36" s="524">
        <f t="shared" si="20"/>
        <v>416080.26121227117</v>
      </c>
      <c r="H36" s="491">
        <f t="shared" si="21"/>
        <v>416080.26121227117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2709818.680995597</v>
      </c>
      <c r="E37" s="522">
        <f t="shared" si="18"/>
        <v>120203</v>
      </c>
      <c r="F37" s="523">
        <f t="shared" si="19"/>
        <v>2589615.680995597</v>
      </c>
      <c r="G37" s="524">
        <f t="shared" si="20"/>
        <v>403240.42031233758</v>
      </c>
      <c r="H37" s="491">
        <f t="shared" si="21"/>
        <v>403240.42031233758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2589615.680995597</v>
      </c>
      <c r="E38" s="522">
        <f t="shared" si="18"/>
        <v>120203</v>
      </c>
      <c r="F38" s="523">
        <f t="shared" si="19"/>
        <v>2469412.680995597</v>
      </c>
      <c r="G38" s="524">
        <f t="shared" si="20"/>
        <v>390400.57941240404</v>
      </c>
      <c r="H38" s="491">
        <f t="shared" si="21"/>
        <v>390400.57941240404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2469412.680995597</v>
      </c>
      <c r="E39" s="522">
        <f t="shared" si="18"/>
        <v>120203</v>
      </c>
      <c r="F39" s="523">
        <f t="shared" si="19"/>
        <v>2349209.680995597</v>
      </c>
      <c r="G39" s="524">
        <f t="shared" si="20"/>
        <v>377560.7385124705</v>
      </c>
      <c r="H39" s="491">
        <f t="shared" si="21"/>
        <v>377560.7385124705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2349209.680995597</v>
      </c>
      <c r="E40" s="522">
        <f t="shared" si="18"/>
        <v>120203</v>
      </c>
      <c r="F40" s="523">
        <f t="shared" si="19"/>
        <v>2229006.680995597</v>
      </c>
      <c r="G40" s="524">
        <f t="shared" si="20"/>
        <v>364720.89761253691</v>
      </c>
      <c r="H40" s="491">
        <f t="shared" si="21"/>
        <v>364720.89761253691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2229006.680995597</v>
      </c>
      <c r="E41" s="522">
        <f t="shared" si="18"/>
        <v>120203</v>
      </c>
      <c r="F41" s="523">
        <f t="shared" si="19"/>
        <v>2108803.680995597</v>
      </c>
      <c r="G41" s="524">
        <f t="shared" si="20"/>
        <v>351881.05671260337</v>
      </c>
      <c r="H41" s="491">
        <f t="shared" si="21"/>
        <v>351881.05671260337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2108803.680995597</v>
      </c>
      <c r="E42" s="522">
        <f t="shared" si="18"/>
        <v>120203</v>
      </c>
      <c r="F42" s="523">
        <f t="shared" si="19"/>
        <v>1988600.680995597</v>
      </c>
      <c r="G42" s="524">
        <f t="shared" si="20"/>
        <v>339041.21581266983</v>
      </c>
      <c r="H42" s="491">
        <f t="shared" si="21"/>
        <v>339041.21581266983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1988600.680995597</v>
      </c>
      <c r="E43" s="522">
        <f t="shared" si="18"/>
        <v>120203</v>
      </c>
      <c r="F43" s="523">
        <f t="shared" si="19"/>
        <v>1868397.680995597</v>
      </c>
      <c r="G43" s="524">
        <f t="shared" si="20"/>
        <v>326201.37491273624</v>
      </c>
      <c r="H43" s="491">
        <f t="shared" si="21"/>
        <v>326201.37491273624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1868397.680995597</v>
      </c>
      <c r="E44" s="522">
        <f t="shared" si="18"/>
        <v>120203</v>
      </c>
      <c r="F44" s="523">
        <f t="shared" si="19"/>
        <v>1748194.680995597</v>
      </c>
      <c r="G44" s="524">
        <f t="shared" si="20"/>
        <v>313361.5340128027</v>
      </c>
      <c r="H44" s="491">
        <f t="shared" si="21"/>
        <v>313361.5340128027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1748194.680995597</v>
      </c>
      <c r="E45" s="522">
        <f t="shared" si="18"/>
        <v>120203</v>
      </c>
      <c r="F45" s="523">
        <f t="shared" si="19"/>
        <v>1627991.680995597</v>
      </c>
      <c r="G45" s="524">
        <f t="shared" si="20"/>
        <v>300521.69311286916</v>
      </c>
      <c r="H45" s="491">
        <f t="shared" si="21"/>
        <v>300521.69311286916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1627991.680995597</v>
      </c>
      <c r="E46" s="522">
        <f t="shared" si="18"/>
        <v>120203</v>
      </c>
      <c r="F46" s="523">
        <f t="shared" si="19"/>
        <v>1507788.680995597</v>
      </c>
      <c r="G46" s="524">
        <f t="shared" si="20"/>
        <v>287681.85221293557</v>
      </c>
      <c r="H46" s="491">
        <f t="shared" si="21"/>
        <v>287681.85221293557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1507788.680995597</v>
      </c>
      <c r="E47" s="522">
        <f t="shared" si="18"/>
        <v>120203</v>
      </c>
      <c r="F47" s="523">
        <f t="shared" si="19"/>
        <v>1387585.680995597</v>
      </c>
      <c r="G47" s="524">
        <f t="shared" si="20"/>
        <v>274842.01131300197</v>
      </c>
      <c r="H47" s="491">
        <f t="shared" si="21"/>
        <v>274842.01131300197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1387585.680995597</v>
      </c>
      <c r="E48" s="522">
        <f t="shared" si="18"/>
        <v>120203</v>
      </c>
      <c r="F48" s="523">
        <f t="shared" si="19"/>
        <v>1267382.680995597</v>
      </c>
      <c r="G48" s="524">
        <f t="shared" si="20"/>
        <v>262002.17041306847</v>
      </c>
      <c r="H48" s="491">
        <f t="shared" si="21"/>
        <v>262002.17041306847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1267382.680995597</v>
      </c>
      <c r="E49" s="522">
        <f t="shared" si="18"/>
        <v>120203</v>
      </c>
      <c r="F49" s="523">
        <f t="shared" si="19"/>
        <v>1147179.680995597</v>
      </c>
      <c r="G49" s="524">
        <f t="shared" si="20"/>
        <v>249162.3295131349</v>
      </c>
      <c r="H49" s="491">
        <f t="shared" si="21"/>
        <v>249162.3295131349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1147179.680995597</v>
      </c>
      <c r="E50" s="522">
        <f t="shared" si="18"/>
        <v>120203</v>
      </c>
      <c r="F50" s="523">
        <f t="shared" si="19"/>
        <v>1026976.680995597</v>
      </c>
      <c r="G50" s="524">
        <f t="shared" si="20"/>
        <v>236322.48861320136</v>
      </c>
      <c r="H50" s="491">
        <f t="shared" si="21"/>
        <v>236322.48861320136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1026976.680995597</v>
      </c>
      <c r="E51" s="522">
        <f t="shared" si="18"/>
        <v>120203</v>
      </c>
      <c r="F51" s="523">
        <f t="shared" si="19"/>
        <v>906773.68099559704</v>
      </c>
      <c r="G51" s="524">
        <f t="shared" si="20"/>
        <v>223482.64771326777</v>
      </c>
      <c r="H51" s="491">
        <f t="shared" si="21"/>
        <v>223482.64771326777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906773.68099559704</v>
      </c>
      <c r="E52" s="522">
        <f t="shared" si="18"/>
        <v>120203</v>
      </c>
      <c r="F52" s="523">
        <f t="shared" si="19"/>
        <v>786570.68099559704</v>
      </c>
      <c r="G52" s="524">
        <f t="shared" si="20"/>
        <v>210642.80681333423</v>
      </c>
      <c r="H52" s="491">
        <f t="shared" si="21"/>
        <v>210642.80681333423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786570.68099559704</v>
      </c>
      <c r="E53" s="522">
        <f t="shared" si="18"/>
        <v>120203</v>
      </c>
      <c r="F53" s="523">
        <f t="shared" si="19"/>
        <v>666367.68099559704</v>
      </c>
      <c r="G53" s="524">
        <f t="shared" ref="G53:G72" si="23">+I$12*((D53+F53)/2)+E53</f>
        <v>197802.96591340069</v>
      </c>
      <c r="H53" s="491">
        <f t="shared" ref="H53:H72" si="24">+I$13*((D53+F53)/2)+E53</f>
        <v>197802.96591340069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666367.68099559704</v>
      </c>
      <c r="E54" s="522">
        <f t="shared" si="18"/>
        <v>120203</v>
      </c>
      <c r="F54" s="523">
        <f t="shared" si="19"/>
        <v>546164.68099559704</v>
      </c>
      <c r="G54" s="524">
        <f t="shared" si="23"/>
        <v>184963.1250134671</v>
      </c>
      <c r="H54" s="491">
        <f t="shared" si="24"/>
        <v>184963.1250134671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546164.68099559704</v>
      </c>
      <c r="E55" s="522">
        <f t="shared" si="18"/>
        <v>120203</v>
      </c>
      <c r="F55" s="523">
        <f t="shared" si="19"/>
        <v>425961.68099559704</v>
      </c>
      <c r="G55" s="524">
        <f t="shared" si="23"/>
        <v>172123.28411353356</v>
      </c>
      <c r="H55" s="491">
        <f t="shared" si="24"/>
        <v>172123.28411353356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425961.68099559704</v>
      </c>
      <c r="E56" s="522">
        <f t="shared" si="18"/>
        <v>120203</v>
      </c>
      <c r="F56" s="523">
        <f t="shared" si="19"/>
        <v>305758.68099559704</v>
      </c>
      <c r="G56" s="524">
        <f t="shared" si="23"/>
        <v>159283.4432136</v>
      </c>
      <c r="H56" s="491">
        <f t="shared" si="24"/>
        <v>159283.4432136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305758.68099559704</v>
      </c>
      <c r="E57" s="522">
        <f t="shared" si="18"/>
        <v>120203</v>
      </c>
      <c r="F57" s="523">
        <f t="shared" si="19"/>
        <v>185555.68099559704</v>
      </c>
      <c r="G57" s="524">
        <f t="shared" si="23"/>
        <v>146443.60231366643</v>
      </c>
      <c r="H57" s="491">
        <f t="shared" si="24"/>
        <v>146443.60231366643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185555.68099559704</v>
      </c>
      <c r="E58" s="522">
        <f t="shared" si="18"/>
        <v>120203</v>
      </c>
      <c r="F58" s="523">
        <f t="shared" si="19"/>
        <v>65352.680995597038</v>
      </c>
      <c r="G58" s="524">
        <f t="shared" si="23"/>
        <v>133603.76141373289</v>
      </c>
      <c r="H58" s="491">
        <f t="shared" si="24"/>
        <v>133603.76141373289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65352.680995597038</v>
      </c>
      <c r="E59" s="522">
        <f t="shared" si="18"/>
        <v>65352.680995597038</v>
      </c>
      <c r="F59" s="523">
        <f t="shared" si="19"/>
        <v>0</v>
      </c>
      <c r="G59" s="524">
        <f t="shared" si="23"/>
        <v>68843.101477480086</v>
      </c>
      <c r="H59" s="491">
        <f t="shared" si="24"/>
        <v>68843.101477480086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5048526</v>
      </c>
      <c r="F73" s="375"/>
      <c r="G73" s="375">
        <f>SUM(G17:G72)</f>
        <v>17135894.384235244</v>
      </c>
      <c r="H73" s="375">
        <f>SUM(H17:H72)</f>
        <v>17135894.384235244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553989.83619615703</v>
      </c>
      <c r="N87" s="546">
        <f>IF(J92&lt;D11,0,VLOOKUP(J92,C17:O72,11))</f>
        <v>553989.83619615703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587525.00025247002</v>
      </c>
      <c r="N88" s="550">
        <f>IF(J92&lt;D11,0,VLOOKUP(J92,C99:P154,7))</f>
        <v>587525.00025247002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33535.164056312991</v>
      </c>
      <c r="N89" s="555">
        <f>+N88-N87</f>
        <v>33535.164056312991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373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123134.78048780488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25">H99</f>
        <v>397520.86907446757</v>
      </c>
      <c r="M99" s="519">
        <f t="shared" ref="M99:M104" si="26">IF(L99&lt;&gt;0,+H99-L99,0)</f>
        <v>0</v>
      </c>
      <c r="N99" s="518">
        <f t="shared" ref="N99:N104" si="27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25"/>
        <v>790031.91488158714</v>
      </c>
      <c r="M100" s="519">
        <f t="shared" si="26"/>
        <v>0</v>
      </c>
      <c r="N100" s="518">
        <f t="shared" si="27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25"/>
        <v>753764.11200720049</v>
      </c>
      <c r="M101" s="519">
        <f t="shared" si="26"/>
        <v>0</v>
      </c>
      <c r="N101" s="518">
        <f t="shared" si="27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29">+I102-H102</f>
        <v>0</v>
      </c>
      <c r="K102" s="514"/>
      <c r="L102" s="518">
        <f t="shared" si="25"/>
        <v>712716.54417822254</v>
      </c>
      <c r="M102" s="519">
        <f t="shared" si="26"/>
        <v>0</v>
      </c>
      <c r="N102" s="518">
        <f t="shared" si="27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29"/>
        <v>0</v>
      </c>
      <c r="K103" s="514"/>
      <c r="L103" s="518">
        <f t="shared" si="25"/>
        <v>675389.93455255101</v>
      </c>
      <c r="M103" s="519">
        <f t="shared" si="26"/>
        <v>0</v>
      </c>
      <c r="N103" s="518">
        <f t="shared" si="27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29"/>
        <v>0</v>
      </c>
      <c r="K104" s="514"/>
      <c r="L104" s="518">
        <f t="shared" si="25"/>
        <v>590176.19481222471</v>
      </c>
      <c r="M104" s="519">
        <f t="shared" si="26"/>
        <v>0</v>
      </c>
      <c r="N104" s="518">
        <f t="shared" si="27"/>
        <v>590176.19481222471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4390208.9781284612</v>
      </c>
      <c r="E105" s="630">
        <v>117407.58139534884</v>
      </c>
      <c r="F105" s="631">
        <v>4272801.3967331126</v>
      </c>
      <c r="G105" s="631">
        <v>4331505.1874307869</v>
      </c>
      <c r="H105" s="633">
        <v>581054.26400771562</v>
      </c>
      <c r="I105" s="634">
        <v>581054.26400771562</v>
      </c>
      <c r="J105" s="514">
        <f t="shared" si="29"/>
        <v>0</v>
      </c>
      <c r="K105" s="514"/>
      <c r="L105" s="518">
        <f t="shared" ref="L105" si="32">H105</f>
        <v>581054.26400771562</v>
      </c>
      <c r="M105" s="519">
        <f t="shared" ref="M105" si="33">IF(L105&lt;&gt;0,+H105-L105,0)</f>
        <v>0</v>
      </c>
      <c r="N105" s="518">
        <f t="shared" ref="N105" si="34">I105</f>
        <v>581054.26400771562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4272801.3967331126</v>
      </c>
      <c r="E106" s="630">
        <v>120203</v>
      </c>
      <c r="F106" s="631">
        <v>4152598.3967331126</v>
      </c>
      <c r="G106" s="631">
        <v>4212699.8967331126</v>
      </c>
      <c r="H106" s="633">
        <v>573379.27306704223</v>
      </c>
      <c r="I106" s="634">
        <v>573379.27306704223</v>
      </c>
      <c r="J106" s="514">
        <f t="shared" si="29"/>
        <v>0</v>
      </c>
      <c r="K106" s="514"/>
      <c r="L106" s="518">
        <f t="shared" ref="L106" si="35">H106</f>
        <v>573379.27306704223</v>
      </c>
      <c r="M106" s="519">
        <f t="shared" ref="M106" si="36">IF(L106&lt;&gt;0,+H106-L106,0)</f>
        <v>0</v>
      </c>
      <c r="N106" s="518">
        <f t="shared" ref="N106" si="37">I106</f>
        <v>573379.27306704223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4152598.3967331126</v>
      </c>
      <c r="E107" s="522">
        <f t="shared" ref="E107:E154" si="38">IF(+$J$96&lt;F106,$J$96,D107)</f>
        <v>123134.78048780488</v>
      </c>
      <c r="F107" s="523">
        <f t="shared" ref="F107:F154" si="39">+D107-E107</f>
        <v>4029463.616245308</v>
      </c>
      <c r="G107" s="523">
        <f t="shared" ref="G107:G154" si="40">+(F107+D107)/2</f>
        <v>4091031.0064892103</v>
      </c>
      <c r="H107" s="526">
        <f t="shared" ref="H107:H154" si="41">+J$94*G107+E107</f>
        <v>587525.00025247002</v>
      </c>
      <c r="I107" s="577">
        <f t="shared" ref="I107:I154" si="42">+J$95*G107+E107</f>
        <v>587525.00025247002</v>
      </c>
      <c r="J107" s="514">
        <f t="shared" si="29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4029463.616245308</v>
      </c>
      <c r="E108" s="522">
        <f t="shared" si="38"/>
        <v>123134.78048780488</v>
      </c>
      <c r="F108" s="523">
        <f t="shared" si="39"/>
        <v>3906328.8357575033</v>
      </c>
      <c r="G108" s="523">
        <f t="shared" si="40"/>
        <v>3967896.2260014056</v>
      </c>
      <c r="H108" s="526">
        <f t="shared" si="41"/>
        <v>573547.45090593561</v>
      </c>
      <c r="I108" s="577">
        <f t="shared" si="42"/>
        <v>573547.45090593561</v>
      </c>
      <c r="J108" s="514">
        <f t="shared" si="29"/>
        <v>0</v>
      </c>
      <c r="K108" s="514"/>
      <c r="L108" s="525"/>
      <c r="M108" s="514">
        <f t="shared" si="43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3906328.8357575033</v>
      </c>
      <c r="E109" s="522">
        <f t="shared" si="38"/>
        <v>123134.78048780488</v>
      </c>
      <c r="F109" s="523">
        <f t="shared" si="39"/>
        <v>3783194.0552696986</v>
      </c>
      <c r="G109" s="523">
        <f t="shared" si="40"/>
        <v>3844761.4455136009</v>
      </c>
      <c r="H109" s="526">
        <f t="shared" si="41"/>
        <v>559569.90155940119</v>
      </c>
      <c r="I109" s="577">
        <f t="shared" si="42"/>
        <v>559569.90155940119</v>
      </c>
      <c r="J109" s="514">
        <f t="shared" si="29"/>
        <v>0</v>
      </c>
      <c r="K109" s="514"/>
      <c r="L109" s="525"/>
      <c r="M109" s="514">
        <f t="shared" si="43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3783194.0552696986</v>
      </c>
      <c r="E110" s="522">
        <f t="shared" si="38"/>
        <v>123134.78048780488</v>
      </c>
      <c r="F110" s="523">
        <f t="shared" si="39"/>
        <v>3660059.2747818939</v>
      </c>
      <c r="G110" s="523">
        <f t="shared" si="40"/>
        <v>3721626.6650257963</v>
      </c>
      <c r="H110" s="526">
        <f t="shared" si="41"/>
        <v>545592.35221286665</v>
      </c>
      <c r="I110" s="577">
        <f t="shared" si="42"/>
        <v>545592.35221286665</v>
      </c>
      <c r="J110" s="514">
        <f t="shared" si="29"/>
        <v>0</v>
      </c>
      <c r="K110" s="514"/>
      <c r="L110" s="525"/>
      <c r="M110" s="514">
        <f t="shared" si="43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3660059.2747818939</v>
      </c>
      <c r="E111" s="522">
        <f t="shared" si="38"/>
        <v>123134.78048780488</v>
      </c>
      <c r="F111" s="523">
        <f t="shared" si="39"/>
        <v>3536924.4942940893</v>
      </c>
      <c r="G111" s="523">
        <f t="shared" si="40"/>
        <v>3598491.8845379916</v>
      </c>
      <c r="H111" s="526">
        <f t="shared" si="41"/>
        <v>531614.80286633223</v>
      </c>
      <c r="I111" s="577">
        <f t="shared" si="42"/>
        <v>531614.80286633223</v>
      </c>
      <c r="J111" s="514">
        <f t="shared" si="29"/>
        <v>0</v>
      </c>
      <c r="K111" s="514"/>
      <c r="L111" s="525"/>
      <c r="M111" s="514">
        <f t="shared" si="43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3536924.4942940893</v>
      </c>
      <c r="E112" s="522">
        <f t="shared" si="38"/>
        <v>123134.78048780488</v>
      </c>
      <c r="F112" s="523">
        <f t="shared" si="39"/>
        <v>3413789.7138062846</v>
      </c>
      <c r="G112" s="523">
        <f t="shared" si="40"/>
        <v>3475357.1040501869</v>
      </c>
      <c r="H112" s="526">
        <f t="shared" si="41"/>
        <v>517637.25351979781</v>
      </c>
      <c r="I112" s="577">
        <f t="shared" si="42"/>
        <v>517637.25351979781</v>
      </c>
      <c r="J112" s="514">
        <f t="shared" si="29"/>
        <v>0</v>
      </c>
      <c r="K112" s="514"/>
      <c r="L112" s="525"/>
      <c r="M112" s="514">
        <f t="shared" si="43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3413789.7138062846</v>
      </c>
      <c r="E113" s="522">
        <f t="shared" si="38"/>
        <v>123134.78048780488</v>
      </c>
      <c r="F113" s="523">
        <f t="shared" si="39"/>
        <v>3290654.9333184799</v>
      </c>
      <c r="G113" s="523">
        <f t="shared" si="40"/>
        <v>3352222.3235623823</v>
      </c>
      <c r="H113" s="526">
        <f t="shared" si="41"/>
        <v>503659.7041732634</v>
      </c>
      <c r="I113" s="577">
        <f t="shared" si="42"/>
        <v>503659.7041732634</v>
      </c>
      <c r="J113" s="514">
        <f t="shared" si="29"/>
        <v>0</v>
      </c>
      <c r="K113" s="514"/>
      <c r="L113" s="525"/>
      <c r="M113" s="514">
        <f t="shared" si="43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3290654.9333184799</v>
      </c>
      <c r="E114" s="522">
        <f t="shared" si="38"/>
        <v>123134.78048780488</v>
      </c>
      <c r="F114" s="523">
        <f t="shared" si="39"/>
        <v>3167520.1528306752</v>
      </c>
      <c r="G114" s="523">
        <f t="shared" si="40"/>
        <v>3229087.5430745776</v>
      </c>
      <c r="H114" s="526">
        <f t="shared" si="41"/>
        <v>489682.15482672898</v>
      </c>
      <c r="I114" s="577">
        <f t="shared" si="42"/>
        <v>489682.15482672898</v>
      </c>
      <c r="J114" s="514">
        <f t="shared" si="29"/>
        <v>0</v>
      </c>
      <c r="K114" s="514"/>
      <c r="L114" s="525"/>
      <c r="M114" s="514">
        <f t="shared" si="43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3167520.1528306752</v>
      </c>
      <c r="E115" s="522">
        <f t="shared" si="38"/>
        <v>123134.78048780488</v>
      </c>
      <c r="F115" s="523">
        <f t="shared" si="39"/>
        <v>3044385.3723428706</v>
      </c>
      <c r="G115" s="523">
        <f t="shared" si="40"/>
        <v>3105952.7625867729</v>
      </c>
      <c r="H115" s="526">
        <f t="shared" si="41"/>
        <v>475704.60548019444</v>
      </c>
      <c r="I115" s="577">
        <f t="shared" si="42"/>
        <v>475704.60548019444</v>
      </c>
      <c r="J115" s="514">
        <f t="shared" si="29"/>
        <v>0</v>
      </c>
      <c r="K115" s="514"/>
      <c r="L115" s="525"/>
      <c r="M115" s="514">
        <f t="shared" si="43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3044385.3723428706</v>
      </c>
      <c r="E116" s="522">
        <f t="shared" si="38"/>
        <v>123134.78048780488</v>
      </c>
      <c r="F116" s="523">
        <f t="shared" si="39"/>
        <v>2921250.5918550659</v>
      </c>
      <c r="G116" s="523">
        <f t="shared" si="40"/>
        <v>2982817.9820989682</v>
      </c>
      <c r="H116" s="526">
        <f t="shared" si="41"/>
        <v>461727.05613366002</v>
      </c>
      <c r="I116" s="577">
        <f t="shared" si="42"/>
        <v>461727.05613366002</v>
      </c>
      <c r="J116" s="514">
        <f t="shared" si="29"/>
        <v>0</v>
      </c>
      <c r="K116" s="514"/>
      <c r="L116" s="525"/>
      <c r="M116" s="514">
        <f t="shared" si="43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2921250.5918550659</v>
      </c>
      <c r="E117" s="522">
        <f t="shared" si="38"/>
        <v>123134.78048780488</v>
      </c>
      <c r="F117" s="523">
        <f t="shared" si="39"/>
        <v>2798115.8113672612</v>
      </c>
      <c r="G117" s="523">
        <f t="shared" si="40"/>
        <v>2859683.2016111636</v>
      </c>
      <c r="H117" s="526">
        <f t="shared" si="41"/>
        <v>447749.5067871256</v>
      </c>
      <c r="I117" s="577">
        <f t="shared" si="42"/>
        <v>447749.5067871256</v>
      </c>
      <c r="J117" s="514">
        <f t="shared" si="29"/>
        <v>0</v>
      </c>
      <c r="K117" s="514"/>
      <c r="L117" s="525"/>
      <c r="M117" s="514">
        <f t="shared" si="43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2798115.8113672612</v>
      </c>
      <c r="E118" s="522">
        <f t="shared" si="38"/>
        <v>123134.78048780488</v>
      </c>
      <c r="F118" s="523">
        <f t="shared" si="39"/>
        <v>2674981.0308794565</v>
      </c>
      <c r="G118" s="523">
        <f t="shared" si="40"/>
        <v>2736548.4211233589</v>
      </c>
      <c r="H118" s="526">
        <f t="shared" si="41"/>
        <v>433771.95744059118</v>
      </c>
      <c r="I118" s="577">
        <f t="shared" si="42"/>
        <v>433771.95744059118</v>
      </c>
      <c r="J118" s="514">
        <f t="shared" si="29"/>
        <v>0</v>
      </c>
      <c r="K118" s="514"/>
      <c r="L118" s="525"/>
      <c r="M118" s="514">
        <f t="shared" si="43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2674981.0308794565</v>
      </c>
      <c r="E119" s="522">
        <f t="shared" si="38"/>
        <v>123134.78048780488</v>
      </c>
      <c r="F119" s="523">
        <f t="shared" si="39"/>
        <v>2551846.2503916519</v>
      </c>
      <c r="G119" s="523">
        <f t="shared" si="40"/>
        <v>2613413.6406355542</v>
      </c>
      <c r="H119" s="526">
        <f t="shared" si="41"/>
        <v>419794.40809405665</v>
      </c>
      <c r="I119" s="577">
        <f t="shared" si="42"/>
        <v>419794.40809405665</v>
      </c>
      <c r="J119" s="514">
        <f t="shared" si="29"/>
        <v>0</v>
      </c>
      <c r="K119" s="514"/>
      <c r="L119" s="525"/>
      <c r="M119" s="514">
        <f t="shared" si="43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2551846.2503916519</v>
      </c>
      <c r="E120" s="522">
        <f t="shared" si="38"/>
        <v>123134.78048780488</v>
      </c>
      <c r="F120" s="523">
        <f t="shared" si="39"/>
        <v>2428711.4699038472</v>
      </c>
      <c r="G120" s="523">
        <f t="shared" si="40"/>
        <v>2490278.8601477495</v>
      </c>
      <c r="H120" s="526">
        <f t="shared" si="41"/>
        <v>405816.85874752223</v>
      </c>
      <c r="I120" s="577">
        <f t="shared" si="42"/>
        <v>405816.85874752223</v>
      </c>
      <c r="J120" s="514">
        <f t="shared" si="29"/>
        <v>0</v>
      </c>
      <c r="K120" s="514"/>
      <c r="L120" s="525"/>
      <c r="M120" s="514">
        <f t="shared" si="43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2428711.4699038472</v>
      </c>
      <c r="E121" s="522">
        <f t="shared" si="38"/>
        <v>123134.78048780488</v>
      </c>
      <c r="F121" s="523">
        <f t="shared" si="39"/>
        <v>2305576.6894160425</v>
      </c>
      <c r="G121" s="523">
        <f t="shared" si="40"/>
        <v>2367144.0796599449</v>
      </c>
      <c r="H121" s="526">
        <f t="shared" si="41"/>
        <v>391839.30940098781</v>
      </c>
      <c r="I121" s="577">
        <f t="shared" si="42"/>
        <v>391839.30940098781</v>
      </c>
      <c r="J121" s="514">
        <f t="shared" si="29"/>
        <v>0</v>
      </c>
      <c r="K121" s="514"/>
      <c r="L121" s="525"/>
      <c r="M121" s="514">
        <f t="shared" si="43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2305576.6894160425</v>
      </c>
      <c r="E122" s="522">
        <f t="shared" si="38"/>
        <v>123134.78048780488</v>
      </c>
      <c r="F122" s="523">
        <f t="shared" si="39"/>
        <v>2182441.9089282379</v>
      </c>
      <c r="G122" s="523">
        <f t="shared" si="40"/>
        <v>2244009.2991721402</v>
      </c>
      <c r="H122" s="526">
        <f t="shared" si="41"/>
        <v>377861.76005445339</v>
      </c>
      <c r="I122" s="577">
        <f t="shared" si="42"/>
        <v>377861.76005445339</v>
      </c>
      <c r="J122" s="514">
        <f t="shared" si="29"/>
        <v>0</v>
      </c>
      <c r="K122" s="514"/>
      <c r="L122" s="525"/>
      <c r="M122" s="514">
        <f t="shared" si="43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2182441.9089282379</v>
      </c>
      <c r="E123" s="522">
        <f t="shared" si="38"/>
        <v>123134.78048780488</v>
      </c>
      <c r="F123" s="523">
        <f t="shared" si="39"/>
        <v>2059307.1284404329</v>
      </c>
      <c r="G123" s="523">
        <f t="shared" si="40"/>
        <v>2120874.5186843355</v>
      </c>
      <c r="H123" s="526">
        <f t="shared" si="41"/>
        <v>363884.21070791892</v>
      </c>
      <c r="I123" s="577">
        <f t="shared" si="42"/>
        <v>363884.21070791892</v>
      </c>
      <c r="J123" s="514">
        <f t="shared" si="29"/>
        <v>0</v>
      </c>
      <c r="K123" s="514"/>
      <c r="L123" s="525"/>
      <c r="M123" s="514">
        <f t="shared" si="43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2059307.1284404329</v>
      </c>
      <c r="E124" s="522">
        <f t="shared" si="38"/>
        <v>123134.78048780488</v>
      </c>
      <c r="F124" s="523">
        <f t="shared" si="39"/>
        <v>1936172.347952628</v>
      </c>
      <c r="G124" s="523">
        <f t="shared" si="40"/>
        <v>1997739.7381965304</v>
      </c>
      <c r="H124" s="526">
        <f t="shared" si="41"/>
        <v>349906.66136138444</v>
      </c>
      <c r="I124" s="577">
        <f t="shared" si="42"/>
        <v>349906.66136138444</v>
      </c>
      <c r="J124" s="514">
        <f t="shared" si="29"/>
        <v>0</v>
      </c>
      <c r="K124" s="514"/>
      <c r="L124" s="525"/>
      <c r="M124" s="514">
        <f t="shared" si="43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1936172.347952628</v>
      </c>
      <c r="E125" s="522">
        <f t="shared" si="38"/>
        <v>123134.78048780488</v>
      </c>
      <c r="F125" s="523">
        <f t="shared" si="39"/>
        <v>1813037.5674648231</v>
      </c>
      <c r="G125" s="523">
        <f t="shared" si="40"/>
        <v>1874604.9577087257</v>
      </c>
      <c r="H125" s="526">
        <f t="shared" si="41"/>
        <v>335929.11201484996</v>
      </c>
      <c r="I125" s="577">
        <f t="shared" si="42"/>
        <v>335929.11201484996</v>
      </c>
      <c r="J125" s="514">
        <f t="shared" si="29"/>
        <v>0</v>
      </c>
      <c r="K125" s="514"/>
      <c r="L125" s="525"/>
      <c r="M125" s="514">
        <f t="shared" si="43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1813037.5674648231</v>
      </c>
      <c r="E126" s="522">
        <f t="shared" si="38"/>
        <v>123134.78048780488</v>
      </c>
      <c r="F126" s="523">
        <f t="shared" si="39"/>
        <v>1689902.7869770182</v>
      </c>
      <c r="G126" s="523">
        <f t="shared" si="40"/>
        <v>1751470.1772209206</v>
      </c>
      <c r="H126" s="526">
        <f t="shared" si="41"/>
        <v>321951.56266831548</v>
      </c>
      <c r="I126" s="577">
        <f t="shared" si="42"/>
        <v>321951.56266831548</v>
      </c>
      <c r="J126" s="514">
        <f t="shared" si="29"/>
        <v>0</v>
      </c>
      <c r="K126" s="514"/>
      <c r="L126" s="525"/>
      <c r="M126" s="514">
        <f t="shared" si="43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1689902.7869770182</v>
      </c>
      <c r="E127" s="522">
        <f t="shared" si="38"/>
        <v>123134.78048780488</v>
      </c>
      <c r="F127" s="523">
        <f t="shared" si="39"/>
        <v>1566768.0064892133</v>
      </c>
      <c r="G127" s="523">
        <f t="shared" si="40"/>
        <v>1628335.3967331159</v>
      </c>
      <c r="H127" s="526">
        <f t="shared" si="41"/>
        <v>307974.01332178107</v>
      </c>
      <c r="I127" s="577">
        <f t="shared" si="42"/>
        <v>307974.01332178107</v>
      </c>
      <c r="J127" s="514">
        <f t="shared" si="29"/>
        <v>0</v>
      </c>
      <c r="K127" s="514"/>
      <c r="L127" s="525"/>
      <c r="M127" s="514">
        <f t="shared" si="43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1566768.0064892133</v>
      </c>
      <c r="E128" s="522">
        <f t="shared" si="38"/>
        <v>123134.78048780488</v>
      </c>
      <c r="F128" s="523">
        <f t="shared" si="39"/>
        <v>1443633.2260014084</v>
      </c>
      <c r="G128" s="523">
        <f t="shared" si="40"/>
        <v>1505200.6162453108</v>
      </c>
      <c r="H128" s="526">
        <f t="shared" si="41"/>
        <v>293996.46397524653</v>
      </c>
      <c r="I128" s="577">
        <f t="shared" si="42"/>
        <v>293996.46397524653</v>
      </c>
      <c r="J128" s="514">
        <f t="shared" si="29"/>
        <v>0</v>
      </c>
      <c r="K128" s="514"/>
      <c r="L128" s="525"/>
      <c r="M128" s="514">
        <f t="shared" si="43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1443633.2260014084</v>
      </c>
      <c r="E129" s="522">
        <f t="shared" si="38"/>
        <v>123134.78048780488</v>
      </c>
      <c r="F129" s="523">
        <f t="shared" si="39"/>
        <v>1320498.4455136035</v>
      </c>
      <c r="G129" s="523">
        <f t="shared" si="40"/>
        <v>1382065.8357575061</v>
      </c>
      <c r="H129" s="526">
        <f t="shared" si="41"/>
        <v>280018.91462871211</v>
      </c>
      <c r="I129" s="577">
        <f t="shared" si="42"/>
        <v>280018.91462871211</v>
      </c>
      <c r="J129" s="514">
        <f t="shared" si="29"/>
        <v>0</v>
      </c>
      <c r="K129" s="514"/>
      <c r="L129" s="525"/>
      <c r="M129" s="514">
        <f t="shared" si="43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1320498.4455136035</v>
      </c>
      <c r="E130" s="522">
        <f t="shared" si="38"/>
        <v>123134.78048780488</v>
      </c>
      <c r="F130" s="523">
        <f t="shared" si="39"/>
        <v>1197363.6650257986</v>
      </c>
      <c r="G130" s="523">
        <f t="shared" si="40"/>
        <v>1258931.0552697009</v>
      </c>
      <c r="H130" s="526">
        <f t="shared" si="41"/>
        <v>266041.36528217758</v>
      </c>
      <c r="I130" s="577">
        <f t="shared" si="42"/>
        <v>266041.36528217758</v>
      </c>
      <c r="J130" s="514">
        <f t="shared" si="29"/>
        <v>0</v>
      </c>
      <c r="K130" s="514"/>
      <c r="L130" s="525"/>
      <c r="M130" s="514">
        <f t="shared" si="43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1197363.6650257986</v>
      </c>
      <c r="E131" s="522">
        <f t="shared" si="38"/>
        <v>123134.78048780488</v>
      </c>
      <c r="F131" s="523">
        <f t="shared" si="39"/>
        <v>1074228.8845379937</v>
      </c>
      <c r="G131" s="523">
        <f t="shared" si="40"/>
        <v>1135796.2747818963</v>
      </c>
      <c r="H131" s="526">
        <f t="shared" si="41"/>
        <v>252063.81593564316</v>
      </c>
      <c r="I131" s="577">
        <f t="shared" si="42"/>
        <v>252063.81593564316</v>
      </c>
      <c r="J131" s="514">
        <f t="shared" si="29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1074228.8845379937</v>
      </c>
      <c r="E132" s="522">
        <f t="shared" si="38"/>
        <v>123134.78048780488</v>
      </c>
      <c r="F132" s="523">
        <f t="shared" si="39"/>
        <v>951094.10405018879</v>
      </c>
      <c r="G132" s="523">
        <f t="shared" si="40"/>
        <v>1012661.4942940912</v>
      </c>
      <c r="H132" s="526">
        <f t="shared" si="41"/>
        <v>238086.26658910865</v>
      </c>
      <c r="I132" s="577">
        <f t="shared" si="42"/>
        <v>238086.26658910865</v>
      </c>
      <c r="J132" s="514">
        <f t="shared" si="29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951094.10405018879</v>
      </c>
      <c r="E133" s="522">
        <f t="shared" si="38"/>
        <v>123134.78048780488</v>
      </c>
      <c r="F133" s="523">
        <f t="shared" si="39"/>
        <v>827959.32356238388</v>
      </c>
      <c r="G133" s="523">
        <f t="shared" si="40"/>
        <v>889526.71380628634</v>
      </c>
      <c r="H133" s="526">
        <f t="shared" si="41"/>
        <v>224108.71724257417</v>
      </c>
      <c r="I133" s="577">
        <f t="shared" si="42"/>
        <v>224108.71724257417</v>
      </c>
      <c r="J133" s="514">
        <f t="shared" si="29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827959.32356238388</v>
      </c>
      <c r="E134" s="522">
        <f t="shared" si="38"/>
        <v>123134.78048780488</v>
      </c>
      <c r="F134" s="523">
        <f t="shared" si="39"/>
        <v>704824.54307457898</v>
      </c>
      <c r="G134" s="523">
        <f t="shared" si="40"/>
        <v>766391.93331848143</v>
      </c>
      <c r="H134" s="526">
        <f t="shared" si="41"/>
        <v>210131.16789603973</v>
      </c>
      <c r="I134" s="577">
        <f t="shared" si="42"/>
        <v>210131.16789603973</v>
      </c>
      <c r="J134" s="514">
        <f t="shared" si="29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704824.54307457898</v>
      </c>
      <c r="E135" s="522">
        <f t="shared" si="38"/>
        <v>123134.78048780488</v>
      </c>
      <c r="F135" s="523">
        <f t="shared" si="39"/>
        <v>581689.76258677407</v>
      </c>
      <c r="G135" s="523">
        <f t="shared" si="40"/>
        <v>643257.15283067652</v>
      </c>
      <c r="H135" s="526">
        <f t="shared" si="41"/>
        <v>196153.61854950525</v>
      </c>
      <c r="I135" s="577">
        <f t="shared" si="42"/>
        <v>196153.61854950525</v>
      </c>
      <c r="J135" s="514">
        <f t="shared" si="29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581689.76258677407</v>
      </c>
      <c r="E136" s="522">
        <f t="shared" si="38"/>
        <v>123134.78048780488</v>
      </c>
      <c r="F136" s="523">
        <f t="shared" si="39"/>
        <v>458554.98209896917</v>
      </c>
      <c r="G136" s="523">
        <f t="shared" si="40"/>
        <v>520122.37234287162</v>
      </c>
      <c r="H136" s="526">
        <f t="shared" si="41"/>
        <v>182176.06920297077</v>
      </c>
      <c r="I136" s="577">
        <f t="shared" si="42"/>
        <v>182176.06920297077</v>
      </c>
      <c r="J136" s="514">
        <f t="shared" si="29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458554.98209896917</v>
      </c>
      <c r="E137" s="522">
        <f t="shared" si="38"/>
        <v>123134.78048780488</v>
      </c>
      <c r="F137" s="523">
        <f t="shared" si="39"/>
        <v>335420.20161116426</v>
      </c>
      <c r="G137" s="523">
        <f t="shared" si="40"/>
        <v>396987.59185506671</v>
      </c>
      <c r="H137" s="526">
        <f t="shared" si="41"/>
        <v>168198.51985643629</v>
      </c>
      <c r="I137" s="577">
        <f t="shared" si="42"/>
        <v>168198.51985643629</v>
      </c>
      <c r="J137" s="514">
        <f t="shared" si="29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335420.20161116426</v>
      </c>
      <c r="E138" s="522">
        <f t="shared" si="38"/>
        <v>123134.78048780488</v>
      </c>
      <c r="F138" s="523">
        <f t="shared" si="39"/>
        <v>212285.42112335938</v>
      </c>
      <c r="G138" s="523">
        <f t="shared" si="40"/>
        <v>273852.81136726181</v>
      </c>
      <c r="H138" s="526">
        <f t="shared" si="41"/>
        <v>154220.97050990182</v>
      </c>
      <c r="I138" s="577">
        <f t="shared" si="42"/>
        <v>154220.97050990182</v>
      </c>
      <c r="J138" s="514">
        <f t="shared" si="29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212285.42112335938</v>
      </c>
      <c r="E139" s="522">
        <f t="shared" si="38"/>
        <v>123134.78048780488</v>
      </c>
      <c r="F139" s="523">
        <f t="shared" si="39"/>
        <v>89150.640635554504</v>
      </c>
      <c r="G139" s="523">
        <f t="shared" si="40"/>
        <v>150718.03087945696</v>
      </c>
      <c r="H139" s="526">
        <f t="shared" si="41"/>
        <v>140243.42116336734</v>
      </c>
      <c r="I139" s="577">
        <f t="shared" si="42"/>
        <v>140243.42116336734</v>
      </c>
      <c r="J139" s="514">
        <f t="shared" si="29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89150.640635554504</v>
      </c>
      <c r="E140" s="522">
        <f t="shared" si="38"/>
        <v>89150.640635554504</v>
      </c>
      <c r="F140" s="523">
        <f t="shared" si="39"/>
        <v>0</v>
      </c>
      <c r="G140" s="523">
        <f t="shared" si="40"/>
        <v>44575.320317777252</v>
      </c>
      <c r="H140" s="526">
        <f t="shared" si="41"/>
        <v>94210.573636702131</v>
      </c>
      <c r="I140" s="577">
        <f t="shared" si="42"/>
        <v>94210.573636702131</v>
      </c>
      <c r="J140" s="514">
        <f t="shared" si="29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29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29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29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29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29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29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29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29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29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29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29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29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29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29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5048525.9999999991</v>
      </c>
      <c r="F155" s="375"/>
      <c r="G155" s="375"/>
      <c r="H155" s="375">
        <f>SUM(H99:H154)</f>
        <v>17176422.633579038</v>
      </c>
      <c r="I155" s="375">
        <f>SUM(I99:I154)</f>
        <v>17176422.633579038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view="pageBreakPreview" zoomScale="75" zoomScaleNormal="100" zoomScaleSheetLayoutView="75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38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288397.67433017225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288397.67433017225</v>
      </c>
      <c r="O6" s="269"/>
      <c r="P6" s="269"/>
    </row>
    <row r="7" spans="1:17" ht="13.5" thickBot="1">
      <c r="C7" s="467" t="s">
        <v>48</v>
      </c>
      <c r="D7" s="624" t="s">
        <v>305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304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62767.595238095237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323605.143136531</v>
      </c>
      <c r="H22" s="610">
        <v>323605.143136531</v>
      </c>
      <c r="I22" s="511">
        <f t="shared" si="6"/>
        <v>0</v>
      </c>
      <c r="J22" s="511"/>
      <c r="K22" s="518">
        <f t="shared" si="0"/>
        <v>323605.143136531</v>
      </c>
      <c r="L22" s="519">
        <f t="shared" si="1"/>
        <v>0</v>
      </c>
      <c r="M22" s="518">
        <f t="shared" si="2"/>
        <v>323605.143136531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61307.883720930229</v>
      </c>
      <c r="F23" s="626">
        <v>2224176.6965534938</v>
      </c>
      <c r="G23" s="609">
        <v>285789.06420955004</v>
      </c>
      <c r="H23" s="610">
        <v>285789.06420955004</v>
      </c>
      <c r="I23" s="511">
        <f t="shared" si="6"/>
        <v>0</v>
      </c>
      <c r="J23" s="511"/>
      <c r="K23" s="518">
        <f t="shared" ref="K23" si="7">G23</f>
        <v>285789.06420955004</v>
      </c>
      <c r="L23" s="519">
        <f t="shared" ref="L23" si="8">IF(K23&lt;&gt;0,+G23-K23,0)</f>
        <v>0</v>
      </c>
      <c r="M23" s="518">
        <f t="shared" ref="M23" si="9">H23</f>
        <v>285789.06420955004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>IU</v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342512.17333473091</v>
      </c>
      <c r="H24" s="610">
        <v>342512.17333473091</v>
      </c>
      <c r="I24" s="511">
        <f t="shared" si="6"/>
        <v>0</v>
      </c>
      <c r="J24" s="511"/>
      <c r="K24" s="518">
        <f t="shared" ref="K24" si="12">G24</f>
        <v>342512.17333473091</v>
      </c>
      <c r="L24" s="519">
        <f t="shared" ref="L24" si="13">IF(K24&lt;&gt;0,+G24-K24,0)</f>
        <v>0</v>
      </c>
      <c r="M24" s="518">
        <f t="shared" ref="M24" si="14">H24</f>
        <v>342512.17333473091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26">
        <v>2159878.1843583719</v>
      </c>
      <c r="E25" s="609">
        <v>62767.595238095237</v>
      </c>
      <c r="F25" s="626">
        <v>2097110.5891202767</v>
      </c>
      <c r="G25" s="609">
        <v>288397.67433017225</v>
      </c>
      <c r="H25" s="610">
        <v>288397.67433017225</v>
      </c>
      <c r="I25" s="511">
        <f t="shared" si="6"/>
        <v>0</v>
      </c>
      <c r="J25" s="511"/>
      <c r="K25" s="518">
        <f t="shared" ref="K25" si="15">G25</f>
        <v>288397.67433017225</v>
      </c>
      <c r="L25" s="519">
        <f t="shared" ref="L25" si="16">IF(K25&lt;&gt;0,+G25-K25,0)</f>
        <v>0</v>
      </c>
      <c r="M25" s="518">
        <f t="shared" ref="M25" si="17">H25</f>
        <v>288397.67433017225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2097110.5891202767</v>
      </c>
      <c r="E26" s="522">
        <f t="shared" ref="E26:E72" si="18">IF(+$I$14&lt;F25,$I$14,D26)</f>
        <v>62767.595238095237</v>
      </c>
      <c r="F26" s="523">
        <f t="shared" ref="F26:F72" si="19">+D26-E26</f>
        <v>2034342.9938821816</v>
      </c>
      <c r="G26" s="524">
        <f t="shared" ref="G26:G52" si="20">+I$12*((D26+F26)/2)+E26</f>
        <v>283424.34544903843</v>
      </c>
      <c r="H26" s="491">
        <f t="shared" ref="H26:H52" si="21">+I$13*((D26+F26)/2)+E26</f>
        <v>283424.34544903843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2034342.9938821816</v>
      </c>
      <c r="E27" s="522">
        <f t="shared" si="18"/>
        <v>62767.595238095237</v>
      </c>
      <c r="F27" s="523">
        <f t="shared" si="19"/>
        <v>1971575.3986440864</v>
      </c>
      <c r="G27" s="524">
        <f t="shared" si="20"/>
        <v>276719.63810788578</v>
      </c>
      <c r="H27" s="491">
        <f t="shared" si="21"/>
        <v>276719.63810788578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1971575.3986440864</v>
      </c>
      <c r="E28" s="522">
        <f t="shared" si="18"/>
        <v>62767.595238095237</v>
      </c>
      <c r="F28" s="523">
        <f t="shared" si="19"/>
        <v>1908807.8034059913</v>
      </c>
      <c r="G28" s="524">
        <f t="shared" si="20"/>
        <v>270014.93076673313</v>
      </c>
      <c r="H28" s="491">
        <f t="shared" si="21"/>
        <v>270014.93076673313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1908807.8034059913</v>
      </c>
      <c r="E29" s="522">
        <f t="shared" si="18"/>
        <v>62767.595238095237</v>
      </c>
      <c r="F29" s="523">
        <f t="shared" si="19"/>
        <v>1846040.2081678961</v>
      </c>
      <c r="G29" s="524">
        <f t="shared" si="20"/>
        <v>263310.22342558054</v>
      </c>
      <c r="H29" s="491">
        <f t="shared" si="21"/>
        <v>263310.22342558054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1846040.2081678961</v>
      </c>
      <c r="E30" s="522">
        <f t="shared" si="18"/>
        <v>62767.595238095237</v>
      </c>
      <c r="F30" s="523">
        <f t="shared" si="19"/>
        <v>1783272.612929801</v>
      </c>
      <c r="G30" s="524">
        <f t="shared" si="20"/>
        <v>256605.51608442792</v>
      </c>
      <c r="H30" s="491">
        <f t="shared" si="21"/>
        <v>256605.51608442792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1783272.612929801</v>
      </c>
      <c r="E31" s="522">
        <f t="shared" si="18"/>
        <v>62767.595238095237</v>
      </c>
      <c r="F31" s="523">
        <f t="shared" si="19"/>
        <v>1720505.0176917058</v>
      </c>
      <c r="G31" s="524">
        <f t="shared" si="20"/>
        <v>249900.80874327529</v>
      </c>
      <c r="H31" s="491">
        <f t="shared" si="21"/>
        <v>249900.80874327529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1720505.0176917058</v>
      </c>
      <c r="E32" s="522">
        <f t="shared" si="18"/>
        <v>62767.595238095237</v>
      </c>
      <c r="F32" s="523">
        <f t="shared" si="19"/>
        <v>1657737.4224536107</v>
      </c>
      <c r="G32" s="524">
        <f t="shared" si="20"/>
        <v>243196.10140212267</v>
      </c>
      <c r="H32" s="491">
        <f t="shared" si="21"/>
        <v>243196.10140212267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1657737.4224536107</v>
      </c>
      <c r="E33" s="522">
        <f t="shared" si="18"/>
        <v>62767.595238095237</v>
      </c>
      <c r="F33" s="523">
        <f t="shared" si="19"/>
        <v>1594969.8272155155</v>
      </c>
      <c r="G33" s="524">
        <f t="shared" si="20"/>
        <v>236491.39406097005</v>
      </c>
      <c r="H33" s="491">
        <f t="shared" si="21"/>
        <v>236491.39406097005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1594969.8272155155</v>
      </c>
      <c r="E34" s="522">
        <f t="shared" si="18"/>
        <v>62767.595238095237</v>
      </c>
      <c r="F34" s="523">
        <f t="shared" si="19"/>
        <v>1532202.2319774204</v>
      </c>
      <c r="G34" s="524">
        <f t="shared" si="20"/>
        <v>229786.68671981743</v>
      </c>
      <c r="H34" s="491">
        <f t="shared" si="21"/>
        <v>229786.68671981743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1532202.2319774204</v>
      </c>
      <c r="E35" s="522">
        <f t="shared" si="18"/>
        <v>62767.595238095237</v>
      </c>
      <c r="F35" s="523">
        <f t="shared" si="19"/>
        <v>1469434.6367393252</v>
      </c>
      <c r="G35" s="524">
        <f t="shared" si="20"/>
        <v>223081.97937866478</v>
      </c>
      <c r="H35" s="491">
        <f t="shared" si="21"/>
        <v>223081.97937866478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1469434.6367393252</v>
      </c>
      <c r="E36" s="522">
        <f t="shared" si="18"/>
        <v>62767.595238095237</v>
      </c>
      <c r="F36" s="523">
        <f t="shared" si="19"/>
        <v>1406667.0415012301</v>
      </c>
      <c r="G36" s="524">
        <f t="shared" si="20"/>
        <v>216377.27203751216</v>
      </c>
      <c r="H36" s="491">
        <f t="shared" si="21"/>
        <v>216377.27203751216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1406667.0415012301</v>
      </c>
      <c r="E37" s="522">
        <f t="shared" si="18"/>
        <v>62767.595238095237</v>
      </c>
      <c r="F37" s="523">
        <f t="shared" si="19"/>
        <v>1343899.4462631349</v>
      </c>
      <c r="G37" s="524">
        <f t="shared" si="20"/>
        <v>209672.56469635954</v>
      </c>
      <c r="H37" s="491">
        <f t="shared" si="21"/>
        <v>209672.56469635954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1343899.4462631349</v>
      </c>
      <c r="E38" s="522">
        <f t="shared" si="18"/>
        <v>62767.595238095237</v>
      </c>
      <c r="F38" s="523">
        <f t="shared" si="19"/>
        <v>1281131.8510250398</v>
      </c>
      <c r="G38" s="524">
        <f t="shared" si="20"/>
        <v>202967.85735520691</v>
      </c>
      <c r="H38" s="491">
        <f t="shared" si="21"/>
        <v>202967.85735520691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1281131.8510250398</v>
      </c>
      <c r="E39" s="522">
        <f t="shared" si="18"/>
        <v>62767.595238095237</v>
      </c>
      <c r="F39" s="523">
        <f t="shared" si="19"/>
        <v>1218364.2557869446</v>
      </c>
      <c r="G39" s="524">
        <f t="shared" si="20"/>
        <v>196263.15001405429</v>
      </c>
      <c r="H39" s="491">
        <f t="shared" si="21"/>
        <v>196263.15001405429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1218364.2557869446</v>
      </c>
      <c r="E40" s="522">
        <f t="shared" si="18"/>
        <v>62767.595238095237</v>
      </c>
      <c r="F40" s="523">
        <f t="shared" si="19"/>
        <v>1155596.6605488495</v>
      </c>
      <c r="G40" s="524">
        <f t="shared" si="20"/>
        <v>189558.44267290167</v>
      </c>
      <c r="H40" s="491">
        <f t="shared" si="21"/>
        <v>189558.44267290167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1155596.6605488495</v>
      </c>
      <c r="E41" s="522">
        <f t="shared" si="18"/>
        <v>62767.595238095237</v>
      </c>
      <c r="F41" s="523">
        <f t="shared" si="19"/>
        <v>1092829.0653107543</v>
      </c>
      <c r="G41" s="524">
        <f t="shared" si="20"/>
        <v>182853.73533174905</v>
      </c>
      <c r="H41" s="491">
        <f t="shared" si="21"/>
        <v>182853.73533174905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1092829.0653107543</v>
      </c>
      <c r="E42" s="522">
        <f t="shared" si="18"/>
        <v>62767.595238095237</v>
      </c>
      <c r="F42" s="523">
        <f t="shared" si="19"/>
        <v>1030061.4700726591</v>
      </c>
      <c r="G42" s="524">
        <f t="shared" si="20"/>
        <v>176149.02799059643</v>
      </c>
      <c r="H42" s="491">
        <f t="shared" si="21"/>
        <v>176149.02799059643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1030061.4700726591</v>
      </c>
      <c r="E43" s="522">
        <f t="shared" si="18"/>
        <v>62767.595238095237</v>
      </c>
      <c r="F43" s="523">
        <f t="shared" si="19"/>
        <v>967293.87483456382</v>
      </c>
      <c r="G43" s="524">
        <f t="shared" si="20"/>
        <v>169444.32064944378</v>
      </c>
      <c r="H43" s="491">
        <f t="shared" si="21"/>
        <v>169444.32064944378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967293.87483456382</v>
      </c>
      <c r="E44" s="522">
        <f t="shared" si="18"/>
        <v>62767.595238095237</v>
      </c>
      <c r="F44" s="523">
        <f t="shared" si="19"/>
        <v>904526.27959646855</v>
      </c>
      <c r="G44" s="524">
        <f t="shared" si="20"/>
        <v>162739.61330829115</v>
      </c>
      <c r="H44" s="491">
        <f t="shared" si="21"/>
        <v>162739.61330829115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904526.27959646855</v>
      </c>
      <c r="E45" s="522">
        <f t="shared" si="18"/>
        <v>62767.595238095237</v>
      </c>
      <c r="F45" s="523">
        <f t="shared" si="19"/>
        <v>841758.68435837328</v>
      </c>
      <c r="G45" s="524">
        <f t="shared" si="20"/>
        <v>156034.9059671385</v>
      </c>
      <c r="H45" s="491">
        <f t="shared" si="21"/>
        <v>156034.9059671385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841758.68435837328</v>
      </c>
      <c r="E46" s="522">
        <f t="shared" si="18"/>
        <v>62767.595238095237</v>
      </c>
      <c r="F46" s="523">
        <f t="shared" si="19"/>
        <v>778991.08912027802</v>
      </c>
      <c r="G46" s="524">
        <f t="shared" si="20"/>
        <v>149330.19862598588</v>
      </c>
      <c r="H46" s="491">
        <f t="shared" si="21"/>
        <v>149330.19862598588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778991.08912027802</v>
      </c>
      <c r="E47" s="522">
        <f t="shared" si="18"/>
        <v>62767.595238095237</v>
      </c>
      <c r="F47" s="523">
        <f t="shared" si="19"/>
        <v>716223.49388218275</v>
      </c>
      <c r="G47" s="524">
        <f t="shared" si="20"/>
        <v>142625.49128483323</v>
      </c>
      <c r="H47" s="491">
        <f t="shared" si="21"/>
        <v>142625.49128483323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716223.49388218275</v>
      </c>
      <c r="E48" s="522">
        <f t="shared" si="18"/>
        <v>62767.595238095237</v>
      </c>
      <c r="F48" s="523">
        <f t="shared" si="19"/>
        <v>653455.89864408749</v>
      </c>
      <c r="G48" s="524">
        <f t="shared" si="20"/>
        <v>135920.78394368061</v>
      </c>
      <c r="H48" s="491">
        <f t="shared" si="21"/>
        <v>135920.78394368061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653455.89864408749</v>
      </c>
      <c r="E49" s="522">
        <f t="shared" si="18"/>
        <v>62767.595238095237</v>
      </c>
      <c r="F49" s="523">
        <f t="shared" si="19"/>
        <v>590688.30340599222</v>
      </c>
      <c r="G49" s="524">
        <f t="shared" si="20"/>
        <v>129216.07660252796</v>
      </c>
      <c r="H49" s="491">
        <f t="shared" si="21"/>
        <v>129216.07660252796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590688.30340599222</v>
      </c>
      <c r="E50" s="522">
        <f t="shared" si="18"/>
        <v>62767.595238095237</v>
      </c>
      <c r="F50" s="523">
        <f t="shared" si="19"/>
        <v>527920.70816789696</v>
      </c>
      <c r="G50" s="524">
        <f t="shared" si="20"/>
        <v>122511.36926137534</v>
      </c>
      <c r="H50" s="491">
        <f t="shared" si="21"/>
        <v>122511.36926137534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527920.70816789696</v>
      </c>
      <c r="E51" s="522">
        <f t="shared" si="18"/>
        <v>62767.595238095237</v>
      </c>
      <c r="F51" s="523">
        <f t="shared" si="19"/>
        <v>465153.11292980169</v>
      </c>
      <c r="G51" s="524">
        <f t="shared" si="20"/>
        <v>115806.66192022269</v>
      </c>
      <c r="H51" s="491">
        <f t="shared" si="21"/>
        <v>115806.66192022269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465153.11292980169</v>
      </c>
      <c r="E52" s="522">
        <f t="shared" si="18"/>
        <v>62767.595238095237</v>
      </c>
      <c r="F52" s="523">
        <f t="shared" si="19"/>
        <v>402385.51769170642</v>
      </c>
      <c r="G52" s="524">
        <f t="shared" si="20"/>
        <v>109101.95457907005</v>
      </c>
      <c r="H52" s="491">
        <f t="shared" si="21"/>
        <v>109101.95457907005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402385.51769170642</v>
      </c>
      <c r="E53" s="522">
        <f t="shared" si="18"/>
        <v>62767.595238095237</v>
      </c>
      <c r="F53" s="523">
        <f t="shared" si="19"/>
        <v>339617.92245361116</v>
      </c>
      <c r="G53" s="524">
        <f t="shared" ref="G53:G72" si="23">+I$12*((D53+F53)/2)+E53</f>
        <v>102397.24723791741</v>
      </c>
      <c r="H53" s="491">
        <f t="shared" ref="H53:H72" si="24">+I$13*((D53+F53)/2)+E53</f>
        <v>102397.24723791741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339617.92245361116</v>
      </c>
      <c r="E54" s="522">
        <f t="shared" si="18"/>
        <v>62767.595238095237</v>
      </c>
      <c r="F54" s="523">
        <f t="shared" si="19"/>
        <v>276850.32721551589</v>
      </c>
      <c r="G54" s="524">
        <f t="shared" si="23"/>
        <v>95692.539896764778</v>
      </c>
      <c r="H54" s="491">
        <f t="shared" si="24"/>
        <v>95692.539896764778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276850.32721551589</v>
      </c>
      <c r="E55" s="522">
        <f t="shared" si="18"/>
        <v>62767.595238095237</v>
      </c>
      <c r="F55" s="523">
        <f t="shared" si="19"/>
        <v>214082.73197742066</v>
      </c>
      <c r="G55" s="524">
        <f t="shared" si="23"/>
        <v>88987.832555612142</v>
      </c>
      <c r="H55" s="491">
        <f t="shared" si="24"/>
        <v>88987.832555612142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214082.73197742066</v>
      </c>
      <c r="E56" s="522">
        <f t="shared" si="18"/>
        <v>62767.595238095237</v>
      </c>
      <c r="F56" s="523">
        <f t="shared" si="19"/>
        <v>151315.13673932542</v>
      </c>
      <c r="G56" s="524">
        <f t="shared" si="23"/>
        <v>82283.125214459506</v>
      </c>
      <c r="H56" s="491">
        <f t="shared" si="24"/>
        <v>82283.125214459506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151315.13673932542</v>
      </c>
      <c r="E57" s="522">
        <f t="shared" si="18"/>
        <v>62767.595238095237</v>
      </c>
      <c r="F57" s="523">
        <f t="shared" si="19"/>
        <v>88547.541501230182</v>
      </c>
      <c r="G57" s="524">
        <f t="shared" si="23"/>
        <v>75578.417873306869</v>
      </c>
      <c r="H57" s="491">
        <f t="shared" si="24"/>
        <v>75578.417873306869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88547.541501230182</v>
      </c>
      <c r="E58" s="522">
        <f t="shared" si="18"/>
        <v>62767.595238095237</v>
      </c>
      <c r="F58" s="523">
        <f t="shared" si="19"/>
        <v>25779.946263134945</v>
      </c>
      <c r="G58" s="524">
        <f t="shared" si="23"/>
        <v>68873.710532154233</v>
      </c>
      <c r="H58" s="491">
        <f t="shared" si="24"/>
        <v>68873.710532154233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25779.946263134945</v>
      </c>
      <c r="E59" s="522">
        <f t="shared" si="18"/>
        <v>25779.946263134945</v>
      </c>
      <c r="F59" s="523">
        <f t="shared" si="19"/>
        <v>0</v>
      </c>
      <c r="G59" s="524">
        <f t="shared" si="23"/>
        <v>27156.827074876288</v>
      </c>
      <c r="H59" s="491">
        <f t="shared" si="24"/>
        <v>27156.827074876288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2636238.9999999995</v>
      </c>
      <c r="F73" s="375"/>
      <c r="G73" s="375">
        <f>SUM(G17:G72)</f>
        <v>9193839.1862611752</v>
      </c>
      <c r="H73" s="375">
        <f>SUM(H17:H72)</f>
        <v>9193839.1862611752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288397.67433017225</v>
      </c>
      <c r="N87" s="546">
        <f>IF(J92&lt;D11,0,VLOOKUP(J92,C17:O72,11))</f>
        <v>288397.67433017225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306793.5283141082</v>
      </c>
      <c r="N88" s="550">
        <f>IF(J92&lt;D11,0,VLOOKUP(J92,C99:P154,7))</f>
        <v>306793.5283141082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18395.853983935958</v>
      </c>
      <c r="N89" s="555">
        <f>+N88-N87</f>
        <v>18395.853983935958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636" t="s">
        <v>373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64298.512195121948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 t="str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25">H99</f>
        <v>207591.44491891743</v>
      </c>
      <c r="M99" s="519">
        <f t="shared" ref="M99:M104" si="26">IF(L99&lt;&gt;0,+H99-L99,0)</f>
        <v>0</v>
      </c>
      <c r="N99" s="518">
        <f t="shared" ref="N99:N104" si="27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25"/>
        <v>412562.73217828164</v>
      </c>
      <c r="M100" s="519">
        <f t="shared" si="26"/>
        <v>0</v>
      </c>
      <c r="N100" s="518">
        <f t="shared" si="27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>
      <c r="B101" s="195" t="str">
        <f t="shared" ref="B101:B154" si="28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25"/>
        <v>393600.21889551368</v>
      </c>
      <c r="M101" s="519">
        <f t="shared" si="26"/>
        <v>0</v>
      </c>
      <c r="N101" s="518">
        <f t="shared" si="27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>
      <c r="B102" s="195" t="str">
        <f t="shared" si="28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29">+I102-H102</f>
        <v>0</v>
      </c>
      <c r="K102" s="514"/>
      <c r="L102" s="518">
        <f t="shared" si="25"/>
        <v>372166.01263516292</v>
      </c>
      <c r="M102" s="519">
        <f t="shared" si="26"/>
        <v>0</v>
      </c>
      <c r="N102" s="518">
        <f t="shared" si="27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>
      <c r="B103" s="195" t="str">
        <f t="shared" si="28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29"/>
        <v>0</v>
      </c>
      <c r="K103" s="514"/>
      <c r="L103" s="518">
        <f t="shared" si="25"/>
        <v>352674.81750168814</v>
      </c>
      <c r="M103" s="519">
        <f t="shared" si="26"/>
        <v>0</v>
      </c>
      <c r="N103" s="518">
        <f t="shared" si="27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29"/>
        <v>0</v>
      </c>
      <c r="K104" s="514"/>
      <c r="L104" s="518">
        <f t="shared" si="25"/>
        <v>308177.94569514133</v>
      </c>
      <c r="M104" s="519">
        <f t="shared" si="26"/>
        <v>0</v>
      </c>
      <c r="N104" s="518">
        <f t="shared" si="27"/>
        <v>308177.94569514133</v>
      </c>
      <c r="O104" s="514">
        <f t="shared" ref="O104:O130" si="30">IF(N104&lt;&gt;0,+I104-N104,0)</f>
        <v>0</v>
      </c>
      <c r="P104" s="514">
        <f t="shared" ref="P104:P130" si="31"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2019</v>
      </c>
      <c r="D105" s="629">
        <v>2292476.9377076416</v>
      </c>
      <c r="E105" s="630">
        <v>61307.883720930229</v>
      </c>
      <c r="F105" s="631">
        <v>2231169.0539867114</v>
      </c>
      <c r="G105" s="631">
        <v>2261822.9958471768</v>
      </c>
      <c r="H105" s="633">
        <v>303414.65337781532</v>
      </c>
      <c r="I105" s="634">
        <v>303414.65337781532</v>
      </c>
      <c r="J105" s="514">
        <f t="shared" si="29"/>
        <v>0</v>
      </c>
      <c r="K105" s="514"/>
      <c r="L105" s="518">
        <f t="shared" ref="L105" si="32">H105</f>
        <v>303414.65337781532</v>
      </c>
      <c r="M105" s="519">
        <f t="shared" ref="M105" si="33">IF(L105&lt;&gt;0,+H105-L105,0)</f>
        <v>0</v>
      </c>
      <c r="N105" s="518">
        <f t="shared" ref="N105" si="34">I105</f>
        <v>303414.65337781532</v>
      </c>
      <c r="O105" s="514">
        <f t="shared" si="30"/>
        <v>0</v>
      </c>
      <c r="P105" s="514">
        <f t="shared" si="31"/>
        <v>0</v>
      </c>
      <c r="Q105" s="269"/>
    </row>
    <row r="106" spans="1:17">
      <c r="B106" s="195" t="str">
        <f t="shared" si="28"/>
        <v/>
      </c>
      <c r="C106" s="507">
        <f>IF(D93="","-",+C105+1)</f>
        <v>2020</v>
      </c>
      <c r="D106" s="629">
        <v>2231169.0539867114</v>
      </c>
      <c r="E106" s="630">
        <v>62767.595238095237</v>
      </c>
      <c r="F106" s="631">
        <v>2168401.4587486163</v>
      </c>
      <c r="G106" s="631">
        <v>2199785.2563676639</v>
      </c>
      <c r="H106" s="633">
        <v>299406.92594418232</v>
      </c>
      <c r="I106" s="634">
        <v>299406.92594418232</v>
      </c>
      <c r="J106" s="514">
        <f t="shared" si="29"/>
        <v>0</v>
      </c>
      <c r="K106" s="514"/>
      <c r="L106" s="518">
        <f t="shared" ref="L106" si="35">H106</f>
        <v>299406.92594418232</v>
      </c>
      <c r="M106" s="519">
        <f t="shared" ref="M106" si="36">IF(L106&lt;&gt;0,+H106-L106,0)</f>
        <v>0</v>
      </c>
      <c r="N106" s="518">
        <f t="shared" ref="N106" si="37">I106</f>
        <v>299406.92594418232</v>
      </c>
      <c r="O106" s="514">
        <f t="shared" si="30"/>
        <v>0</v>
      </c>
      <c r="P106" s="514">
        <f t="shared" si="31"/>
        <v>0</v>
      </c>
      <c r="Q106" s="269"/>
    </row>
    <row r="107" spans="1:17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2168401.4587486163</v>
      </c>
      <c r="E107" s="522">
        <f t="shared" ref="E107:E154" si="38">IF(+$J$96&lt;F106,$J$96,D107)</f>
        <v>64298.512195121948</v>
      </c>
      <c r="F107" s="523">
        <f t="shared" ref="F107:F154" si="39">+D107-E107</f>
        <v>2104102.9465534943</v>
      </c>
      <c r="G107" s="523">
        <f t="shared" ref="G107:G154" si="40">+(F107+D107)/2</f>
        <v>2136252.2026510555</v>
      </c>
      <c r="H107" s="526">
        <f t="shared" ref="H107:H154" si="41">+J$94*G107+E107</f>
        <v>306793.5283141082</v>
      </c>
      <c r="I107" s="577">
        <f t="shared" ref="I107:I154" si="42">+J$95*G107+E107</f>
        <v>306793.5283141082</v>
      </c>
      <c r="J107" s="514">
        <f t="shared" si="29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0"/>
        <v>0</v>
      </c>
      <c r="P107" s="514">
        <f t="shared" si="31"/>
        <v>0</v>
      </c>
      <c r="Q107" s="269"/>
    </row>
    <row r="108" spans="1:17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2104102.9465534943</v>
      </c>
      <c r="E108" s="522">
        <f t="shared" si="38"/>
        <v>64298.512195121948</v>
      </c>
      <c r="F108" s="523">
        <f t="shared" si="39"/>
        <v>2039804.4343583724</v>
      </c>
      <c r="G108" s="523">
        <f t="shared" si="40"/>
        <v>2071953.6904559333</v>
      </c>
      <c r="H108" s="526">
        <f t="shared" si="41"/>
        <v>299494.73244542122</v>
      </c>
      <c r="I108" s="577">
        <f t="shared" si="42"/>
        <v>299494.73244542122</v>
      </c>
      <c r="J108" s="514">
        <f t="shared" si="29"/>
        <v>0</v>
      </c>
      <c r="K108" s="514"/>
      <c r="L108" s="525"/>
      <c r="M108" s="514">
        <f t="shared" si="43"/>
        <v>0</v>
      </c>
      <c r="N108" s="525"/>
      <c r="O108" s="514">
        <f t="shared" si="30"/>
        <v>0</v>
      </c>
      <c r="P108" s="514">
        <f t="shared" si="31"/>
        <v>0</v>
      </c>
      <c r="Q108" s="269"/>
    </row>
    <row r="109" spans="1:17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2039804.4343583724</v>
      </c>
      <c r="E109" s="522">
        <f t="shared" si="38"/>
        <v>64298.512195121948</v>
      </c>
      <c r="F109" s="523">
        <f t="shared" si="39"/>
        <v>1975505.9221632504</v>
      </c>
      <c r="G109" s="523">
        <f t="shared" si="40"/>
        <v>2007655.1782608114</v>
      </c>
      <c r="H109" s="526">
        <f t="shared" si="41"/>
        <v>292195.9365767343</v>
      </c>
      <c r="I109" s="577">
        <f t="shared" si="42"/>
        <v>292195.9365767343</v>
      </c>
      <c r="J109" s="514">
        <f t="shared" si="29"/>
        <v>0</v>
      </c>
      <c r="K109" s="514"/>
      <c r="L109" s="525"/>
      <c r="M109" s="514">
        <f t="shared" si="43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1975505.9221632504</v>
      </c>
      <c r="E110" s="522">
        <f t="shared" si="38"/>
        <v>64298.512195121948</v>
      </c>
      <c r="F110" s="523">
        <f t="shared" si="39"/>
        <v>1911207.4099681284</v>
      </c>
      <c r="G110" s="523">
        <f t="shared" si="40"/>
        <v>1943356.6660656894</v>
      </c>
      <c r="H110" s="526">
        <f t="shared" si="41"/>
        <v>284897.14070804731</v>
      </c>
      <c r="I110" s="577">
        <f t="shared" si="42"/>
        <v>284897.14070804731</v>
      </c>
      <c r="J110" s="514">
        <f t="shared" si="29"/>
        <v>0</v>
      </c>
      <c r="K110" s="514"/>
      <c r="L110" s="525"/>
      <c r="M110" s="514">
        <f t="shared" si="43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1911207.4099681284</v>
      </c>
      <c r="E111" s="522">
        <f t="shared" si="38"/>
        <v>64298.512195121948</v>
      </c>
      <c r="F111" s="523">
        <f t="shared" si="39"/>
        <v>1846908.8977730065</v>
      </c>
      <c r="G111" s="523">
        <f t="shared" si="40"/>
        <v>1879058.1538705674</v>
      </c>
      <c r="H111" s="526">
        <f t="shared" si="41"/>
        <v>277598.34483936039</v>
      </c>
      <c r="I111" s="577">
        <f t="shared" si="42"/>
        <v>277598.34483936039</v>
      </c>
      <c r="J111" s="514">
        <f t="shared" si="29"/>
        <v>0</v>
      </c>
      <c r="K111" s="514"/>
      <c r="L111" s="525"/>
      <c r="M111" s="514">
        <f t="shared" si="43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1846908.8977730065</v>
      </c>
      <c r="E112" s="522">
        <f t="shared" si="38"/>
        <v>64298.512195121948</v>
      </c>
      <c r="F112" s="523">
        <f t="shared" si="39"/>
        <v>1782610.3855778845</v>
      </c>
      <c r="G112" s="523">
        <f t="shared" si="40"/>
        <v>1814759.6416754455</v>
      </c>
      <c r="H112" s="526">
        <f t="shared" si="41"/>
        <v>270299.54897067341</v>
      </c>
      <c r="I112" s="577">
        <f t="shared" si="42"/>
        <v>270299.54897067341</v>
      </c>
      <c r="J112" s="514">
        <f t="shared" si="29"/>
        <v>0</v>
      </c>
      <c r="K112" s="514"/>
      <c r="L112" s="525"/>
      <c r="M112" s="514">
        <f t="shared" si="43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1782610.3855778845</v>
      </c>
      <c r="E113" s="522">
        <f t="shared" si="38"/>
        <v>64298.512195121948</v>
      </c>
      <c r="F113" s="523">
        <f t="shared" si="39"/>
        <v>1718311.8733827625</v>
      </c>
      <c r="G113" s="523">
        <f t="shared" si="40"/>
        <v>1750461.1294803235</v>
      </c>
      <c r="H113" s="526">
        <f t="shared" si="41"/>
        <v>263000.75310198648</v>
      </c>
      <c r="I113" s="577">
        <f t="shared" si="42"/>
        <v>263000.75310198648</v>
      </c>
      <c r="J113" s="514">
        <f t="shared" si="29"/>
        <v>0</v>
      </c>
      <c r="K113" s="514"/>
      <c r="L113" s="525"/>
      <c r="M113" s="514">
        <f t="shared" si="43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1718311.8733827625</v>
      </c>
      <c r="E114" s="522">
        <f t="shared" si="38"/>
        <v>64298.512195121948</v>
      </c>
      <c r="F114" s="523">
        <f t="shared" si="39"/>
        <v>1654013.3611876406</v>
      </c>
      <c r="G114" s="523">
        <f t="shared" si="40"/>
        <v>1686162.6172852016</v>
      </c>
      <c r="H114" s="526">
        <f t="shared" si="41"/>
        <v>255701.9572332995</v>
      </c>
      <c r="I114" s="577">
        <f t="shared" si="42"/>
        <v>255701.9572332995</v>
      </c>
      <c r="J114" s="514">
        <f t="shared" si="29"/>
        <v>0</v>
      </c>
      <c r="K114" s="514"/>
      <c r="L114" s="525"/>
      <c r="M114" s="514">
        <f t="shared" si="43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1654013.3611876406</v>
      </c>
      <c r="E115" s="522">
        <f t="shared" si="38"/>
        <v>64298.512195121948</v>
      </c>
      <c r="F115" s="523">
        <f t="shared" si="39"/>
        <v>1589714.8489925186</v>
      </c>
      <c r="G115" s="523">
        <f t="shared" si="40"/>
        <v>1621864.1050900796</v>
      </c>
      <c r="H115" s="526">
        <f t="shared" si="41"/>
        <v>248403.16136461252</v>
      </c>
      <c r="I115" s="577">
        <f t="shared" si="42"/>
        <v>248403.16136461252</v>
      </c>
      <c r="J115" s="514">
        <f t="shared" si="29"/>
        <v>0</v>
      </c>
      <c r="K115" s="514"/>
      <c r="L115" s="525"/>
      <c r="M115" s="514">
        <f t="shared" si="43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1589714.8489925186</v>
      </c>
      <c r="E116" s="522">
        <f t="shared" si="38"/>
        <v>64298.512195121948</v>
      </c>
      <c r="F116" s="523">
        <f t="shared" si="39"/>
        <v>1525416.3367973967</v>
      </c>
      <c r="G116" s="523">
        <f t="shared" si="40"/>
        <v>1557565.5928949576</v>
      </c>
      <c r="H116" s="526">
        <f t="shared" si="41"/>
        <v>241104.36549592559</v>
      </c>
      <c r="I116" s="577">
        <f t="shared" si="42"/>
        <v>241104.36549592559</v>
      </c>
      <c r="J116" s="514">
        <f t="shared" si="29"/>
        <v>0</v>
      </c>
      <c r="K116" s="514"/>
      <c r="L116" s="525"/>
      <c r="M116" s="514">
        <f t="shared" si="43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1525416.3367973967</v>
      </c>
      <c r="E117" s="522">
        <f t="shared" si="38"/>
        <v>64298.512195121948</v>
      </c>
      <c r="F117" s="523">
        <f t="shared" si="39"/>
        <v>1461117.8246022747</v>
      </c>
      <c r="G117" s="523">
        <f t="shared" si="40"/>
        <v>1493267.0806998357</v>
      </c>
      <c r="H117" s="526">
        <f t="shared" si="41"/>
        <v>233805.56962723861</v>
      </c>
      <c r="I117" s="577">
        <f t="shared" si="42"/>
        <v>233805.56962723861</v>
      </c>
      <c r="J117" s="514">
        <f t="shared" si="29"/>
        <v>0</v>
      </c>
      <c r="K117" s="514"/>
      <c r="L117" s="525"/>
      <c r="M117" s="514">
        <f t="shared" si="43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1461117.8246022747</v>
      </c>
      <c r="E118" s="522">
        <f t="shared" si="38"/>
        <v>64298.512195121948</v>
      </c>
      <c r="F118" s="523">
        <f t="shared" si="39"/>
        <v>1396819.3124071527</v>
      </c>
      <c r="G118" s="523">
        <f t="shared" si="40"/>
        <v>1428968.5685047137</v>
      </c>
      <c r="H118" s="526">
        <f t="shared" si="41"/>
        <v>226506.77375855169</v>
      </c>
      <c r="I118" s="577">
        <f t="shared" si="42"/>
        <v>226506.77375855169</v>
      </c>
      <c r="J118" s="514">
        <f t="shared" si="29"/>
        <v>0</v>
      </c>
      <c r="K118" s="514"/>
      <c r="L118" s="525"/>
      <c r="M118" s="514">
        <f t="shared" si="43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1396819.3124071527</v>
      </c>
      <c r="E119" s="522">
        <f t="shared" si="38"/>
        <v>64298.512195121948</v>
      </c>
      <c r="F119" s="523">
        <f t="shared" si="39"/>
        <v>1332520.8002120308</v>
      </c>
      <c r="G119" s="523">
        <f t="shared" si="40"/>
        <v>1364670.0563095917</v>
      </c>
      <c r="H119" s="526">
        <f t="shared" si="41"/>
        <v>219207.97788986471</v>
      </c>
      <c r="I119" s="577">
        <f t="shared" si="42"/>
        <v>219207.97788986471</v>
      </c>
      <c r="J119" s="514">
        <f t="shared" si="29"/>
        <v>0</v>
      </c>
      <c r="K119" s="514"/>
      <c r="L119" s="525"/>
      <c r="M119" s="514">
        <f t="shared" si="43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1332520.8002120308</v>
      </c>
      <c r="E120" s="522">
        <f t="shared" si="38"/>
        <v>64298.512195121948</v>
      </c>
      <c r="F120" s="523">
        <f t="shared" si="39"/>
        <v>1268222.2880169088</v>
      </c>
      <c r="G120" s="523">
        <f t="shared" si="40"/>
        <v>1300371.5441144698</v>
      </c>
      <c r="H120" s="526">
        <f t="shared" si="41"/>
        <v>211909.18202117778</v>
      </c>
      <c r="I120" s="577">
        <f t="shared" si="42"/>
        <v>211909.18202117778</v>
      </c>
      <c r="J120" s="514">
        <f t="shared" si="29"/>
        <v>0</v>
      </c>
      <c r="K120" s="514"/>
      <c r="L120" s="525"/>
      <c r="M120" s="514">
        <f t="shared" si="43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1268222.2880169088</v>
      </c>
      <c r="E121" s="522">
        <f t="shared" si="38"/>
        <v>64298.512195121948</v>
      </c>
      <c r="F121" s="523">
        <f t="shared" si="39"/>
        <v>1203923.7758217868</v>
      </c>
      <c r="G121" s="523">
        <f t="shared" si="40"/>
        <v>1236073.0319193478</v>
      </c>
      <c r="H121" s="526">
        <f t="shared" si="41"/>
        <v>204610.3861524908</v>
      </c>
      <c r="I121" s="577">
        <f t="shared" si="42"/>
        <v>204610.3861524908</v>
      </c>
      <c r="J121" s="514">
        <f t="shared" si="29"/>
        <v>0</v>
      </c>
      <c r="K121" s="514"/>
      <c r="L121" s="525"/>
      <c r="M121" s="514">
        <f t="shared" si="43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1203923.7758217868</v>
      </c>
      <c r="E122" s="522">
        <f t="shared" si="38"/>
        <v>64298.512195121948</v>
      </c>
      <c r="F122" s="523">
        <f t="shared" si="39"/>
        <v>1139625.2636266649</v>
      </c>
      <c r="G122" s="523">
        <f t="shared" si="40"/>
        <v>1171774.5197242259</v>
      </c>
      <c r="H122" s="526">
        <f t="shared" si="41"/>
        <v>197311.59028380382</v>
      </c>
      <c r="I122" s="577">
        <f t="shared" si="42"/>
        <v>197311.59028380382</v>
      </c>
      <c r="J122" s="514">
        <f t="shared" si="29"/>
        <v>0</v>
      </c>
      <c r="K122" s="514"/>
      <c r="L122" s="525"/>
      <c r="M122" s="514">
        <f t="shared" si="43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1139625.2636266649</v>
      </c>
      <c r="E123" s="522">
        <f t="shared" si="38"/>
        <v>64298.512195121948</v>
      </c>
      <c r="F123" s="523">
        <f t="shared" si="39"/>
        <v>1075326.7514315429</v>
      </c>
      <c r="G123" s="523">
        <f t="shared" si="40"/>
        <v>1107476.0075291039</v>
      </c>
      <c r="H123" s="526">
        <f t="shared" si="41"/>
        <v>190012.79441511689</v>
      </c>
      <c r="I123" s="577">
        <f t="shared" si="42"/>
        <v>190012.79441511689</v>
      </c>
      <c r="J123" s="514">
        <f t="shared" si="29"/>
        <v>0</v>
      </c>
      <c r="K123" s="514"/>
      <c r="L123" s="525"/>
      <c r="M123" s="514">
        <f t="shared" si="43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1075326.7514315429</v>
      </c>
      <c r="E124" s="522">
        <f t="shared" si="38"/>
        <v>64298.512195121948</v>
      </c>
      <c r="F124" s="523">
        <f t="shared" si="39"/>
        <v>1011028.239236421</v>
      </c>
      <c r="G124" s="523">
        <f t="shared" si="40"/>
        <v>1043177.4953339819</v>
      </c>
      <c r="H124" s="526">
        <f t="shared" si="41"/>
        <v>182713.99854642991</v>
      </c>
      <c r="I124" s="577">
        <f t="shared" si="42"/>
        <v>182713.99854642991</v>
      </c>
      <c r="J124" s="514">
        <f t="shared" si="29"/>
        <v>0</v>
      </c>
      <c r="K124" s="514"/>
      <c r="L124" s="525"/>
      <c r="M124" s="514">
        <f t="shared" si="43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1011028.239236421</v>
      </c>
      <c r="E125" s="522">
        <f t="shared" si="38"/>
        <v>64298.512195121948</v>
      </c>
      <c r="F125" s="523">
        <f t="shared" si="39"/>
        <v>946729.72704129899</v>
      </c>
      <c r="G125" s="523">
        <f t="shared" si="40"/>
        <v>978878.98313885997</v>
      </c>
      <c r="H125" s="526">
        <f t="shared" si="41"/>
        <v>175415.20267774299</v>
      </c>
      <c r="I125" s="577">
        <f t="shared" si="42"/>
        <v>175415.20267774299</v>
      </c>
      <c r="J125" s="514">
        <f t="shared" si="29"/>
        <v>0</v>
      </c>
      <c r="K125" s="514"/>
      <c r="L125" s="525"/>
      <c r="M125" s="514">
        <f t="shared" si="43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946729.72704129899</v>
      </c>
      <c r="E126" s="522">
        <f t="shared" si="38"/>
        <v>64298.512195121948</v>
      </c>
      <c r="F126" s="523">
        <f t="shared" si="39"/>
        <v>882431.21484617703</v>
      </c>
      <c r="G126" s="523">
        <f t="shared" si="40"/>
        <v>914580.47094373801</v>
      </c>
      <c r="H126" s="526">
        <f t="shared" si="41"/>
        <v>168116.406809056</v>
      </c>
      <c r="I126" s="577">
        <f t="shared" si="42"/>
        <v>168116.406809056</v>
      </c>
      <c r="J126" s="514">
        <f t="shared" si="29"/>
        <v>0</v>
      </c>
      <c r="K126" s="514"/>
      <c r="L126" s="525"/>
      <c r="M126" s="514">
        <f t="shared" si="43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882431.21484617703</v>
      </c>
      <c r="E127" s="522">
        <f t="shared" si="38"/>
        <v>64298.512195121948</v>
      </c>
      <c r="F127" s="523">
        <f t="shared" si="39"/>
        <v>818132.70265105506</v>
      </c>
      <c r="G127" s="523">
        <f t="shared" si="40"/>
        <v>850281.95874861605</v>
      </c>
      <c r="H127" s="526">
        <f t="shared" si="41"/>
        <v>160817.61094036908</v>
      </c>
      <c r="I127" s="577">
        <f t="shared" si="42"/>
        <v>160817.61094036908</v>
      </c>
      <c r="J127" s="514">
        <f t="shared" si="29"/>
        <v>0</v>
      </c>
      <c r="K127" s="514"/>
      <c r="L127" s="525"/>
      <c r="M127" s="514">
        <f t="shared" si="43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818132.70265105506</v>
      </c>
      <c r="E128" s="522">
        <f t="shared" si="38"/>
        <v>64298.512195121948</v>
      </c>
      <c r="F128" s="523">
        <f t="shared" si="39"/>
        <v>753834.1904559331</v>
      </c>
      <c r="G128" s="523">
        <f t="shared" si="40"/>
        <v>785983.44655349408</v>
      </c>
      <c r="H128" s="526">
        <f t="shared" si="41"/>
        <v>153518.8150716821</v>
      </c>
      <c r="I128" s="577">
        <f t="shared" si="42"/>
        <v>153518.8150716821</v>
      </c>
      <c r="J128" s="514">
        <f t="shared" si="29"/>
        <v>0</v>
      </c>
      <c r="K128" s="514"/>
      <c r="L128" s="525"/>
      <c r="M128" s="514">
        <f t="shared" si="43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753834.1904559331</v>
      </c>
      <c r="E129" s="522">
        <f t="shared" si="38"/>
        <v>64298.512195121948</v>
      </c>
      <c r="F129" s="523">
        <f t="shared" si="39"/>
        <v>689535.67826081114</v>
      </c>
      <c r="G129" s="523">
        <f t="shared" si="40"/>
        <v>721684.93435837212</v>
      </c>
      <c r="H129" s="526">
        <f t="shared" si="41"/>
        <v>146220.01920299514</v>
      </c>
      <c r="I129" s="577">
        <f t="shared" si="42"/>
        <v>146220.01920299514</v>
      </c>
      <c r="J129" s="514">
        <f t="shared" si="29"/>
        <v>0</v>
      </c>
      <c r="K129" s="514"/>
      <c r="L129" s="525"/>
      <c r="M129" s="514">
        <f t="shared" si="43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689535.67826081114</v>
      </c>
      <c r="E130" s="522">
        <f t="shared" si="38"/>
        <v>64298.512195121948</v>
      </c>
      <c r="F130" s="523">
        <f t="shared" si="39"/>
        <v>625237.16606568918</v>
      </c>
      <c r="G130" s="523">
        <f t="shared" si="40"/>
        <v>657386.42216325016</v>
      </c>
      <c r="H130" s="526">
        <f t="shared" si="41"/>
        <v>138921.22333430819</v>
      </c>
      <c r="I130" s="577">
        <f t="shared" si="42"/>
        <v>138921.22333430819</v>
      </c>
      <c r="J130" s="514">
        <f t="shared" si="29"/>
        <v>0</v>
      </c>
      <c r="K130" s="514"/>
      <c r="L130" s="525"/>
      <c r="M130" s="514">
        <f t="shared" si="43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625237.16606568918</v>
      </c>
      <c r="E131" s="522">
        <f t="shared" si="38"/>
        <v>64298.512195121948</v>
      </c>
      <c r="F131" s="523">
        <f t="shared" si="39"/>
        <v>560938.65387056721</v>
      </c>
      <c r="G131" s="523">
        <f t="shared" si="40"/>
        <v>593087.9099681282</v>
      </c>
      <c r="H131" s="526">
        <f t="shared" si="41"/>
        <v>131622.42746562124</v>
      </c>
      <c r="I131" s="577">
        <f t="shared" si="42"/>
        <v>131622.42746562124</v>
      </c>
      <c r="J131" s="514">
        <f t="shared" si="29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560938.65387056721</v>
      </c>
      <c r="E132" s="522">
        <f t="shared" si="38"/>
        <v>64298.512195121948</v>
      </c>
      <c r="F132" s="523">
        <f t="shared" si="39"/>
        <v>496640.14167544525</v>
      </c>
      <c r="G132" s="523">
        <f t="shared" si="40"/>
        <v>528789.39777300623</v>
      </c>
      <c r="H132" s="526">
        <f t="shared" si="41"/>
        <v>124323.63159693428</v>
      </c>
      <c r="I132" s="577">
        <f t="shared" si="42"/>
        <v>124323.63159693428</v>
      </c>
      <c r="J132" s="514">
        <f t="shared" si="29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496640.14167544525</v>
      </c>
      <c r="E133" s="522">
        <f t="shared" si="38"/>
        <v>64298.512195121948</v>
      </c>
      <c r="F133" s="523">
        <f t="shared" si="39"/>
        <v>432341.62948032329</v>
      </c>
      <c r="G133" s="523">
        <f t="shared" si="40"/>
        <v>464490.88557788427</v>
      </c>
      <c r="H133" s="526">
        <f t="shared" si="41"/>
        <v>117024.83572824732</v>
      </c>
      <c r="I133" s="577">
        <f t="shared" si="42"/>
        <v>117024.83572824732</v>
      </c>
      <c r="J133" s="514">
        <f t="shared" si="29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432341.62948032329</v>
      </c>
      <c r="E134" s="522">
        <f t="shared" si="38"/>
        <v>64298.512195121948</v>
      </c>
      <c r="F134" s="523">
        <f t="shared" si="39"/>
        <v>368043.11728520133</v>
      </c>
      <c r="G134" s="523">
        <f t="shared" si="40"/>
        <v>400192.37338276231</v>
      </c>
      <c r="H134" s="526">
        <f t="shared" si="41"/>
        <v>109726.03985956036</v>
      </c>
      <c r="I134" s="577">
        <f t="shared" si="42"/>
        <v>109726.03985956036</v>
      </c>
      <c r="J134" s="514">
        <f t="shared" si="29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368043.11728520133</v>
      </c>
      <c r="E135" s="522">
        <f t="shared" si="38"/>
        <v>64298.512195121948</v>
      </c>
      <c r="F135" s="523">
        <f t="shared" si="39"/>
        <v>303744.60509007936</v>
      </c>
      <c r="G135" s="523">
        <f t="shared" si="40"/>
        <v>335893.86118764034</v>
      </c>
      <c r="H135" s="526">
        <f t="shared" si="41"/>
        <v>102427.24399087339</v>
      </c>
      <c r="I135" s="577">
        <f t="shared" si="42"/>
        <v>102427.24399087339</v>
      </c>
      <c r="J135" s="514">
        <f t="shared" si="29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303744.60509007936</v>
      </c>
      <c r="E136" s="522">
        <f t="shared" si="38"/>
        <v>64298.512195121948</v>
      </c>
      <c r="F136" s="523">
        <f t="shared" si="39"/>
        <v>239446.0928949574</v>
      </c>
      <c r="G136" s="523">
        <f t="shared" si="40"/>
        <v>271595.34899251838</v>
      </c>
      <c r="H136" s="526">
        <f t="shared" si="41"/>
        <v>95128.448122186441</v>
      </c>
      <c r="I136" s="577">
        <f t="shared" si="42"/>
        <v>95128.448122186441</v>
      </c>
      <c r="J136" s="514">
        <f t="shared" si="29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239446.0928949574</v>
      </c>
      <c r="E137" s="522">
        <f t="shared" si="38"/>
        <v>64298.512195121948</v>
      </c>
      <c r="F137" s="523">
        <f t="shared" si="39"/>
        <v>175147.58069983544</v>
      </c>
      <c r="G137" s="523">
        <f t="shared" si="40"/>
        <v>207296.83679739642</v>
      </c>
      <c r="H137" s="526">
        <f t="shared" si="41"/>
        <v>87829.652253499487</v>
      </c>
      <c r="I137" s="577">
        <f t="shared" si="42"/>
        <v>87829.652253499487</v>
      </c>
      <c r="J137" s="514">
        <f t="shared" si="29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175147.58069983544</v>
      </c>
      <c r="E138" s="522">
        <f t="shared" si="38"/>
        <v>64298.512195121948</v>
      </c>
      <c r="F138" s="523">
        <f t="shared" si="39"/>
        <v>110849.06850471349</v>
      </c>
      <c r="G138" s="523">
        <f t="shared" si="40"/>
        <v>142998.32460227446</v>
      </c>
      <c r="H138" s="526">
        <f t="shared" si="41"/>
        <v>80530.856384812534</v>
      </c>
      <c r="I138" s="577">
        <f t="shared" si="42"/>
        <v>80530.856384812534</v>
      </c>
      <c r="J138" s="514">
        <f t="shared" si="29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110849.06850471349</v>
      </c>
      <c r="E139" s="522">
        <f t="shared" si="38"/>
        <v>64298.512195121948</v>
      </c>
      <c r="F139" s="523">
        <f t="shared" si="39"/>
        <v>46550.556309591542</v>
      </c>
      <c r="G139" s="523">
        <f t="shared" si="40"/>
        <v>78699.812407152524</v>
      </c>
      <c r="H139" s="526">
        <f t="shared" si="41"/>
        <v>73232.060516125581</v>
      </c>
      <c r="I139" s="577">
        <f t="shared" si="42"/>
        <v>73232.060516125581</v>
      </c>
      <c r="J139" s="514">
        <f t="shared" si="29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46550.556309591542</v>
      </c>
      <c r="E140" s="522">
        <f t="shared" si="38"/>
        <v>46550.556309591542</v>
      </c>
      <c r="F140" s="523">
        <f t="shared" si="39"/>
        <v>0</v>
      </c>
      <c r="G140" s="523">
        <f t="shared" si="40"/>
        <v>23275.278154795771</v>
      </c>
      <c r="H140" s="526">
        <f t="shared" si="41"/>
        <v>49192.63150292162</v>
      </c>
      <c r="I140" s="577">
        <f t="shared" si="42"/>
        <v>49192.63150292162</v>
      </c>
      <c r="J140" s="514">
        <f t="shared" si="29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29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29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29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29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29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29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29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29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29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29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29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29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29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29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2636239.0000000005</v>
      </c>
      <c r="F155" s="375"/>
      <c r="G155" s="375"/>
      <c r="H155" s="375">
        <f>SUM(H99:H154)</f>
        <v>8969209.5983484816</v>
      </c>
      <c r="I155" s="375">
        <f>SUM(I99:I154)</f>
        <v>8969209.5983484816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469551.06340859708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469551.06340859708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102777.80952380953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527052.2644811786</v>
      </c>
      <c r="H22" s="639">
        <v>527052.2644811786</v>
      </c>
      <c r="I22" s="511">
        <f t="shared" si="6"/>
        <v>0</v>
      </c>
      <c r="J22" s="511"/>
      <c r="K22" s="518">
        <f t="shared" si="0"/>
        <v>527052.2644811786</v>
      </c>
      <c r="L22" s="519">
        <f t="shared" si="1"/>
        <v>0</v>
      </c>
      <c r="M22" s="518">
        <f t="shared" si="2"/>
        <v>527052.2644811786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100387.62790697675</v>
      </c>
      <c r="F23" s="631">
        <v>3616650.1707249545</v>
      </c>
      <c r="G23" s="630">
        <v>465442.74660414137</v>
      </c>
      <c r="H23" s="639">
        <v>465442.74660414137</v>
      </c>
      <c r="I23" s="511">
        <f t="shared" si="6"/>
        <v>0</v>
      </c>
      <c r="J23" s="511"/>
      <c r="K23" s="518">
        <f t="shared" ref="K23" si="7">G23</f>
        <v>465442.74660414137</v>
      </c>
      <c r="L23" s="519">
        <f t="shared" ref="L23" si="8">IF(K23&lt;&gt;0,+G23-K23,0)</f>
        <v>0</v>
      </c>
      <c r="M23" s="518">
        <f t="shared" ref="M23" si="9">H23</f>
        <v>465442.74660414137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>
      <c r="B24" s="195" t="str">
        <f t="shared" si="5"/>
        <v>IU</v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557626.58080309688</v>
      </c>
      <c r="H24" s="639">
        <v>557626.58080309688</v>
      </c>
      <c r="I24" s="511">
        <f t="shared" si="6"/>
        <v>0</v>
      </c>
      <c r="J24" s="511"/>
      <c r="K24" s="518">
        <f t="shared" ref="K24" si="12">G24</f>
        <v>557626.58080309688</v>
      </c>
      <c r="L24" s="519">
        <f t="shared" ref="L24" si="13">IF(K24&lt;&gt;0,+G24-K24,0)</f>
        <v>0</v>
      </c>
      <c r="M24" s="518">
        <f t="shared" ref="M24" si="14">H24</f>
        <v>557626.58080309688</v>
      </c>
      <c r="N24" s="514">
        <f t="shared" si="10"/>
        <v>0</v>
      </c>
      <c r="O24" s="514">
        <f t="shared" si="11"/>
        <v>0</v>
      </c>
      <c r="P24" s="272"/>
    </row>
    <row r="25" spans="2:16">
      <c r="B25" s="195" t="str">
        <f t="shared" si="5"/>
        <v>IU</v>
      </c>
      <c r="C25" s="507">
        <f>IF(D11="","-",+C24+1)</f>
        <v>2021</v>
      </c>
      <c r="D25" s="631">
        <v>3511365.5853591012</v>
      </c>
      <c r="E25" s="630">
        <v>102777.80952380953</v>
      </c>
      <c r="F25" s="631">
        <v>3408587.7758352915</v>
      </c>
      <c r="G25" s="630">
        <v>469551.06340859708</v>
      </c>
      <c r="H25" s="639">
        <v>469551.06340859708</v>
      </c>
      <c r="I25" s="511">
        <f t="shared" si="6"/>
        <v>0</v>
      </c>
      <c r="J25" s="511"/>
      <c r="K25" s="518">
        <f t="shared" ref="K25" si="15">G25</f>
        <v>469551.06340859708</v>
      </c>
      <c r="L25" s="519">
        <f t="shared" ref="L25" si="16">IF(K25&lt;&gt;0,+G25-K25,0)</f>
        <v>0</v>
      </c>
      <c r="M25" s="518">
        <f t="shared" ref="M25" si="17">H25</f>
        <v>469551.06340859708</v>
      </c>
      <c r="N25" s="514">
        <f t="shared" si="10"/>
        <v>0</v>
      </c>
      <c r="O25" s="514">
        <f t="shared" si="11"/>
        <v>0</v>
      </c>
      <c r="P25" s="272"/>
    </row>
    <row r="26" spans="2:16">
      <c r="B26" s="195" t="str">
        <f t="shared" si="5"/>
        <v/>
      </c>
      <c r="C26" s="507">
        <f>IF(D11="","-",+C25+1)</f>
        <v>2022</v>
      </c>
      <c r="D26" s="523">
        <f>IF(F25+SUM(E$17:E25)=D$10,F25,D$10-SUM(E$17:E25))</f>
        <v>3408587.7758352915</v>
      </c>
      <c r="E26" s="522">
        <f t="shared" ref="E26:E72" si="18">IF(+$I$14&lt;F25,$I$14,D26)</f>
        <v>102777.80952380953</v>
      </c>
      <c r="F26" s="523">
        <f t="shared" ref="F26:F72" si="19">+D26-E26</f>
        <v>3305809.9663114818</v>
      </c>
      <c r="G26" s="524">
        <f t="shared" ref="G26:G52" si="20">+I$12*((D26+F26)/2)+E26</f>
        <v>461386.99044291169</v>
      </c>
      <c r="H26" s="491">
        <f t="shared" ref="H26:H52" si="21">+I$13*((D26+F26)/2)+E26</f>
        <v>461386.99044291169</v>
      </c>
      <c r="I26" s="511">
        <f t="shared" si="6"/>
        <v>0</v>
      </c>
      <c r="J26" s="511"/>
      <c r="K26" s="525"/>
      <c r="L26" s="514">
        <f t="shared" ref="L26:L72" si="22">IF(K26&lt;&gt;0,+G26-K26,0)</f>
        <v>0</v>
      </c>
      <c r="M26" s="525"/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3305809.9663114818</v>
      </c>
      <c r="E27" s="522">
        <f t="shared" si="18"/>
        <v>102777.80952380953</v>
      </c>
      <c r="F27" s="523">
        <f t="shared" si="19"/>
        <v>3203032.1567876721</v>
      </c>
      <c r="G27" s="524">
        <f t="shared" si="20"/>
        <v>450408.47308203555</v>
      </c>
      <c r="H27" s="491">
        <f t="shared" si="21"/>
        <v>450408.47308203555</v>
      </c>
      <c r="I27" s="511">
        <f t="shared" si="6"/>
        <v>0</v>
      </c>
      <c r="J27" s="511"/>
      <c r="K27" s="525"/>
      <c r="L27" s="514">
        <f t="shared" si="22"/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3203032.1567876721</v>
      </c>
      <c r="E28" s="522">
        <f t="shared" si="18"/>
        <v>102777.80952380953</v>
      </c>
      <c r="F28" s="523">
        <f t="shared" si="19"/>
        <v>3100254.3472638624</v>
      </c>
      <c r="G28" s="524">
        <f t="shared" si="20"/>
        <v>439429.95572115941</v>
      </c>
      <c r="H28" s="491">
        <f t="shared" si="21"/>
        <v>439429.95572115941</v>
      </c>
      <c r="I28" s="511">
        <f t="shared" si="6"/>
        <v>0</v>
      </c>
      <c r="J28" s="511"/>
      <c r="K28" s="525"/>
      <c r="L28" s="514">
        <f t="shared" si="22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3100254.3472638624</v>
      </c>
      <c r="E29" s="522">
        <f t="shared" si="18"/>
        <v>102777.80952380953</v>
      </c>
      <c r="F29" s="523">
        <f t="shared" si="19"/>
        <v>2997476.5377400527</v>
      </c>
      <c r="G29" s="524">
        <f t="shared" si="20"/>
        <v>428451.43836028333</v>
      </c>
      <c r="H29" s="491">
        <f t="shared" si="21"/>
        <v>428451.43836028333</v>
      </c>
      <c r="I29" s="511">
        <f t="shared" si="6"/>
        <v>0</v>
      </c>
      <c r="J29" s="511"/>
      <c r="K29" s="525"/>
      <c r="L29" s="514">
        <f t="shared" si="22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2997476.5377400527</v>
      </c>
      <c r="E30" s="522">
        <f t="shared" si="18"/>
        <v>102777.80952380953</v>
      </c>
      <c r="F30" s="523">
        <f t="shared" si="19"/>
        <v>2894698.728216243</v>
      </c>
      <c r="G30" s="524">
        <f t="shared" si="20"/>
        <v>417472.92099940719</v>
      </c>
      <c r="H30" s="491">
        <f t="shared" si="21"/>
        <v>417472.92099940719</v>
      </c>
      <c r="I30" s="511">
        <f t="shared" si="6"/>
        <v>0</v>
      </c>
      <c r="J30" s="511"/>
      <c r="K30" s="525"/>
      <c r="L30" s="514">
        <f t="shared" si="22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2894698.728216243</v>
      </c>
      <c r="E31" s="522">
        <f t="shared" si="18"/>
        <v>102777.80952380953</v>
      </c>
      <c r="F31" s="523">
        <f t="shared" si="19"/>
        <v>2791920.9186924333</v>
      </c>
      <c r="G31" s="524">
        <f t="shared" si="20"/>
        <v>406494.40363853105</v>
      </c>
      <c r="H31" s="491">
        <f t="shared" si="21"/>
        <v>406494.40363853105</v>
      </c>
      <c r="I31" s="511">
        <f t="shared" si="6"/>
        <v>0</v>
      </c>
      <c r="J31" s="511"/>
      <c r="K31" s="525"/>
      <c r="L31" s="514">
        <f t="shared" si="22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2791920.9186924333</v>
      </c>
      <c r="E32" s="522">
        <f t="shared" si="18"/>
        <v>102777.80952380953</v>
      </c>
      <c r="F32" s="523">
        <f t="shared" si="19"/>
        <v>2689143.1091686236</v>
      </c>
      <c r="G32" s="524">
        <f t="shared" si="20"/>
        <v>395515.88627765496</v>
      </c>
      <c r="H32" s="491">
        <f t="shared" si="21"/>
        <v>395515.88627765496</v>
      </c>
      <c r="I32" s="511">
        <f t="shared" si="6"/>
        <v>0</v>
      </c>
      <c r="J32" s="511"/>
      <c r="K32" s="525"/>
      <c r="L32" s="514">
        <f t="shared" si="22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2689143.1091686236</v>
      </c>
      <c r="E33" s="522">
        <f t="shared" si="18"/>
        <v>102777.80952380953</v>
      </c>
      <c r="F33" s="523">
        <f t="shared" si="19"/>
        <v>2586365.2996448139</v>
      </c>
      <c r="G33" s="524">
        <f t="shared" si="20"/>
        <v>384537.36891677883</v>
      </c>
      <c r="H33" s="491">
        <f t="shared" si="21"/>
        <v>384537.36891677883</v>
      </c>
      <c r="I33" s="511">
        <f t="shared" si="6"/>
        <v>0</v>
      </c>
      <c r="J33" s="511"/>
      <c r="K33" s="525"/>
      <c r="L33" s="514">
        <f t="shared" si="22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2586365.2996448139</v>
      </c>
      <c r="E34" s="522">
        <f t="shared" si="18"/>
        <v>102777.80952380953</v>
      </c>
      <c r="F34" s="523">
        <f t="shared" si="19"/>
        <v>2483587.4901210042</v>
      </c>
      <c r="G34" s="524">
        <f t="shared" si="20"/>
        <v>373558.85155590269</v>
      </c>
      <c r="H34" s="491">
        <f t="shared" si="21"/>
        <v>373558.85155590269</v>
      </c>
      <c r="I34" s="511">
        <f t="shared" si="6"/>
        <v>0</v>
      </c>
      <c r="J34" s="511"/>
      <c r="K34" s="525"/>
      <c r="L34" s="514">
        <f t="shared" si="22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2483587.4901210042</v>
      </c>
      <c r="E35" s="522">
        <f t="shared" si="18"/>
        <v>102777.80952380953</v>
      </c>
      <c r="F35" s="523">
        <f t="shared" si="19"/>
        <v>2380809.6805971945</v>
      </c>
      <c r="G35" s="524">
        <f t="shared" si="20"/>
        <v>362580.33419502655</v>
      </c>
      <c r="H35" s="491">
        <f t="shared" si="21"/>
        <v>362580.33419502655</v>
      </c>
      <c r="I35" s="511">
        <f t="shared" si="6"/>
        <v>0</v>
      </c>
      <c r="J35" s="511"/>
      <c r="K35" s="525"/>
      <c r="L35" s="514">
        <f t="shared" si="22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2380809.6805971945</v>
      </c>
      <c r="E36" s="522">
        <f t="shared" si="18"/>
        <v>102777.80952380953</v>
      </c>
      <c r="F36" s="523">
        <f t="shared" si="19"/>
        <v>2278031.8710733848</v>
      </c>
      <c r="G36" s="524">
        <f t="shared" si="20"/>
        <v>351601.81683415046</v>
      </c>
      <c r="H36" s="491">
        <f t="shared" si="21"/>
        <v>351601.81683415046</v>
      </c>
      <c r="I36" s="511">
        <f t="shared" si="6"/>
        <v>0</v>
      </c>
      <c r="J36" s="511"/>
      <c r="K36" s="525"/>
      <c r="L36" s="514">
        <f t="shared" si="22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2278031.8710733848</v>
      </c>
      <c r="E37" s="522">
        <f t="shared" si="18"/>
        <v>102777.80952380953</v>
      </c>
      <c r="F37" s="523">
        <f t="shared" si="19"/>
        <v>2175254.0615495751</v>
      </c>
      <c r="G37" s="524">
        <f t="shared" si="20"/>
        <v>340623.29947327432</v>
      </c>
      <c r="H37" s="491">
        <f t="shared" si="21"/>
        <v>340623.29947327432</v>
      </c>
      <c r="I37" s="511">
        <f t="shared" si="6"/>
        <v>0</v>
      </c>
      <c r="J37" s="511"/>
      <c r="K37" s="525"/>
      <c r="L37" s="514">
        <f t="shared" si="22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2175254.0615495751</v>
      </c>
      <c r="E38" s="522">
        <f t="shared" si="18"/>
        <v>102777.80952380953</v>
      </c>
      <c r="F38" s="523">
        <f t="shared" si="19"/>
        <v>2072476.2520257656</v>
      </c>
      <c r="G38" s="524">
        <f t="shared" si="20"/>
        <v>329644.78211239818</v>
      </c>
      <c r="H38" s="491">
        <f t="shared" si="21"/>
        <v>329644.78211239818</v>
      </c>
      <c r="I38" s="511">
        <f t="shared" si="6"/>
        <v>0</v>
      </c>
      <c r="J38" s="511"/>
      <c r="K38" s="525"/>
      <c r="L38" s="514">
        <f t="shared" si="22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2072476.2520257656</v>
      </c>
      <c r="E39" s="522">
        <f t="shared" si="18"/>
        <v>102777.80952380953</v>
      </c>
      <c r="F39" s="523">
        <f t="shared" si="19"/>
        <v>1969698.4425019561</v>
      </c>
      <c r="G39" s="524">
        <f t="shared" si="20"/>
        <v>318666.2647515221</v>
      </c>
      <c r="H39" s="491">
        <f t="shared" si="21"/>
        <v>318666.2647515221</v>
      </c>
      <c r="I39" s="511">
        <f t="shared" si="6"/>
        <v>0</v>
      </c>
      <c r="J39" s="511"/>
      <c r="K39" s="525"/>
      <c r="L39" s="514">
        <f t="shared" si="22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1969698.4425019561</v>
      </c>
      <c r="E40" s="522">
        <f t="shared" si="18"/>
        <v>102777.80952380953</v>
      </c>
      <c r="F40" s="523">
        <f t="shared" si="19"/>
        <v>1866920.6329781467</v>
      </c>
      <c r="G40" s="524">
        <f t="shared" si="20"/>
        <v>307687.74739064602</v>
      </c>
      <c r="H40" s="491">
        <f t="shared" si="21"/>
        <v>307687.74739064602</v>
      </c>
      <c r="I40" s="511">
        <f t="shared" si="6"/>
        <v>0</v>
      </c>
      <c r="J40" s="511"/>
      <c r="K40" s="525"/>
      <c r="L40" s="514">
        <f t="shared" si="22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1866920.6329781467</v>
      </c>
      <c r="E41" s="522">
        <f t="shared" si="18"/>
        <v>102777.80952380953</v>
      </c>
      <c r="F41" s="523">
        <f t="shared" si="19"/>
        <v>1764142.8234543372</v>
      </c>
      <c r="G41" s="524">
        <f t="shared" si="20"/>
        <v>296709.23002976994</v>
      </c>
      <c r="H41" s="491">
        <f t="shared" si="21"/>
        <v>296709.23002976994</v>
      </c>
      <c r="I41" s="511">
        <f t="shared" si="6"/>
        <v>0</v>
      </c>
      <c r="J41" s="511"/>
      <c r="K41" s="525"/>
      <c r="L41" s="514">
        <f t="shared" si="22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1764142.8234543372</v>
      </c>
      <c r="E42" s="522">
        <f t="shared" si="18"/>
        <v>102777.80952380953</v>
      </c>
      <c r="F42" s="523">
        <f t="shared" si="19"/>
        <v>1661365.0139305277</v>
      </c>
      <c r="G42" s="524">
        <f t="shared" si="20"/>
        <v>285730.71266889386</v>
      </c>
      <c r="H42" s="491">
        <f t="shared" si="21"/>
        <v>285730.71266889386</v>
      </c>
      <c r="I42" s="511">
        <f t="shared" si="6"/>
        <v>0</v>
      </c>
      <c r="J42" s="511"/>
      <c r="K42" s="525"/>
      <c r="L42" s="514">
        <f t="shared" si="22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1661365.0139305277</v>
      </c>
      <c r="E43" s="522">
        <f t="shared" si="18"/>
        <v>102777.80952380953</v>
      </c>
      <c r="F43" s="523">
        <f t="shared" si="19"/>
        <v>1558587.2044067183</v>
      </c>
      <c r="G43" s="524">
        <f t="shared" si="20"/>
        <v>274752.19530801778</v>
      </c>
      <c r="H43" s="491">
        <f t="shared" si="21"/>
        <v>274752.19530801778</v>
      </c>
      <c r="I43" s="511">
        <f t="shared" si="6"/>
        <v>0</v>
      </c>
      <c r="J43" s="511"/>
      <c r="K43" s="525"/>
      <c r="L43" s="514">
        <f t="shared" si="22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1558587.2044067183</v>
      </c>
      <c r="E44" s="522">
        <f t="shared" si="18"/>
        <v>102777.80952380953</v>
      </c>
      <c r="F44" s="523">
        <f t="shared" si="19"/>
        <v>1455809.3948829088</v>
      </c>
      <c r="G44" s="524">
        <f t="shared" si="20"/>
        <v>263773.67794714164</v>
      </c>
      <c r="H44" s="491">
        <f t="shared" si="21"/>
        <v>263773.67794714164</v>
      </c>
      <c r="I44" s="511">
        <f t="shared" si="6"/>
        <v>0</v>
      </c>
      <c r="J44" s="511"/>
      <c r="K44" s="525"/>
      <c r="L44" s="514">
        <f t="shared" si="22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1455809.3948829088</v>
      </c>
      <c r="E45" s="522">
        <f t="shared" si="18"/>
        <v>102777.80952380953</v>
      </c>
      <c r="F45" s="523">
        <f t="shared" si="19"/>
        <v>1353031.5853590993</v>
      </c>
      <c r="G45" s="524">
        <f t="shared" si="20"/>
        <v>252795.16058626556</v>
      </c>
      <c r="H45" s="491">
        <f t="shared" si="21"/>
        <v>252795.16058626556</v>
      </c>
      <c r="I45" s="511">
        <f t="shared" si="6"/>
        <v>0</v>
      </c>
      <c r="J45" s="511"/>
      <c r="K45" s="525"/>
      <c r="L45" s="514">
        <f t="shared" si="22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1353031.5853590993</v>
      </c>
      <c r="E46" s="522">
        <f t="shared" si="18"/>
        <v>102777.80952380953</v>
      </c>
      <c r="F46" s="523">
        <f t="shared" si="19"/>
        <v>1250253.7758352899</v>
      </c>
      <c r="G46" s="524">
        <f t="shared" si="20"/>
        <v>241816.64322538945</v>
      </c>
      <c r="H46" s="491">
        <f t="shared" si="21"/>
        <v>241816.64322538945</v>
      </c>
      <c r="I46" s="511">
        <f t="shared" si="6"/>
        <v>0</v>
      </c>
      <c r="J46" s="511"/>
      <c r="K46" s="525"/>
      <c r="L46" s="514">
        <f t="shared" si="22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1250253.7758352899</v>
      </c>
      <c r="E47" s="522">
        <f t="shared" si="18"/>
        <v>102777.80952380953</v>
      </c>
      <c r="F47" s="523">
        <f t="shared" si="19"/>
        <v>1147475.9663114804</v>
      </c>
      <c r="G47" s="524">
        <f t="shared" si="20"/>
        <v>230838.12586451336</v>
      </c>
      <c r="H47" s="491">
        <f t="shared" si="21"/>
        <v>230838.12586451336</v>
      </c>
      <c r="I47" s="511">
        <f t="shared" si="6"/>
        <v>0</v>
      </c>
      <c r="J47" s="511"/>
      <c r="K47" s="525"/>
      <c r="L47" s="514">
        <f t="shared" si="22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1147475.9663114804</v>
      </c>
      <c r="E48" s="522">
        <f t="shared" si="18"/>
        <v>102777.80952380953</v>
      </c>
      <c r="F48" s="523">
        <f t="shared" si="19"/>
        <v>1044698.1567876709</v>
      </c>
      <c r="G48" s="524">
        <f t="shared" si="20"/>
        <v>219859.60850363725</v>
      </c>
      <c r="H48" s="491">
        <f t="shared" si="21"/>
        <v>219859.60850363725</v>
      </c>
      <c r="I48" s="511">
        <f t="shared" si="6"/>
        <v>0</v>
      </c>
      <c r="J48" s="511"/>
      <c r="K48" s="525"/>
      <c r="L48" s="514">
        <f t="shared" si="22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1044698.1567876709</v>
      </c>
      <c r="E49" s="522">
        <f t="shared" si="18"/>
        <v>102777.80952380953</v>
      </c>
      <c r="F49" s="523">
        <f t="shared" si="19"/>
        <v>941920.34726386145</v>
      </c>
      <c r="G49" s="524">
        <f t="shared" si="20"/>
        <v>208881.09114276117</v>
      </c>
      <c r="H49" s="491">
        <f t="shared" si="21"/>
        <v>208881.09114276117</v>
      </c>
      <c r="I49" s="511">
        <f t="shared" si="6"/>
        <v>0</v>
      </c>
      <c r="J49" s="511"/>
      <c r="K49" s="525"/>
      <c r="L49" s="514">
        <f t="shared" si="22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941920.34726386145</v>
      </c>
      <c r="E50" s="522">
        <f t="shared" si="18"/>
        <v>102777.80952380953</v>
      </c>
      <c r="F50" s="523">
        <f t="shared" si="19"/>
        <v>839142.53774005198</v>
      </c>
      <c r="G50" s="524">
        <f t="shared" si="20"/>
        <v>197902.57378188506</v>
      </c>
      <c r="H50" s="491">
        <f t="shared" si="21"/>
        <v>197902.57378188506</v>
      </c>
      <c r="I50" s="511">
        <f t="shared" si="6"/>
        <v>0</v>
      </c>
      <c r="J50" s="511"/>
      <c r="K50" s="525"/>
      <c r="L50" s="514">
        <f t="shared" si="22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839142.53774005198</v>
      </c>
      <c r="E51" s="522">
        <f t="shared" si="18"/>
        <v>102777.80952380953</v>
      </c>
      <c r="F51" s="523">
        <f t="shared" si="19"/>
        <v>736364.72821624251</v>
      </c>
      <c r="G51" s="524">
        <f t="shared" si="20"/>
        <v>186924.05642100895</v>
      </c>
      <c r="H51" s="491">
        <f t="shared" si="21"/>
        <v>186924.05642100895</v>
      </c>
      <c r="I51" s="511">
        <f t="shared" si="6"/>
        <v>0</v>
      </c>
      <c r="J51" s="511"/>
      <c r="K51" s="525"/>
      <c r="L51" s="514">
        <f t="shared" si="22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736364.72821624251</v>
      </c>
      <c r="E52" s="522">
        <f t="shared" si="18"/>
        <v>102777.80952380953</v>
      </c>
      <c r="F52" s="523">
        <f t="shared" si="19"/>
        <v>633586.91869243304</v>
      </c>
      <c r="G52" s="524">
        <f t="shared" si="20"/>
        <v>175945.53906013287</v>
      </c>
      <c r="H52" s="491">
        <f t="shared" si="21"/>
        <v>175945.53906013287</v>
      </c>
      <c r="I52" s="511">
        <f t="shared" si="6"/>
        <v>0</v>
      </c>
      <c r="J52" s="511"/>
      <c r="K52" s="525"/>
      <c r="L52" s="514">
        <f t="shared" si="22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633586.91869243304</v>
      </c>
      <c r="E53" s="522">
        <f t="shared" si="18"/>
        <v>102777.80952380953</v>
      </c>
      <c r="F53" s="523">
        <f t="shared" si="19"/>
        <v>530809.10916862357</v>
      </c>
      <c r="G53" s="524">
        <f t="shared" ref="G53:G72" si="23">+I$12*((D53+F53)/2)+E53</f>
        <v>164967.02169925676</v>
      </c>
      <c r="H53" s="491">
        <f t="shared" ref="H53:H72" si="24">+I$13*((D53+F53)/2)+E53</f>
        <v>164967.02169925676</v>
      </c>
      <c r="I53" s="511">
        <f t="shared" si="6"/>
        <v>0</v>
      </c>
      <c r="J53" s="511"/>
      <c r="K53" s="525"/>
      <c r="L53" s="514">
        <f t="shared" si="22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530809.10916862357</v>
      </c>
      <c r="E54" s="522">
        <f t="shared" si="18"/>
        <v>102777.80952380953</v>
      </c>
      <c r="F54" s="523">
        <f t="shared" si="19"/>
        <v>428031.29964481405</v>
      </c>
      <c r="G54" s="524">
        <f t="shared" si="23"/>
        <v>153988.50433838068</v>
      </c>
      <c r="H54" s="491">
        <f t="shared" si="24"/>
        <v>153988.50433838068</v>
      </c>
      <c r="I54" s="511">
        <f t="shared" si="6"/>
        <v>0</v>
      </c>
      <c r="J54" s="511"/>
      <c r="K54" s="525"/>
      <c r="L54" s="514">
        <f t="shared" si="22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428031.29964481405</v>
      </c>
      <c r="E55" s="522">
        <f t="shared" si="18"/>
        <v>102777.80952380953</v>
      </c>
      <c r="F55" s="523">
        <f t="shared" si="19"/>
        <v>325253.49012100452</v>
      </c>
      <c r="G55" s="524">
        <f t="shared" si="23"/>
        <v>143009.98697750457</v>
      </c>
      <c r="H55" s="491">
        <f t="shared" si="24"/>
        <v>143009.98697750457</v>
      </c>
      <c r="I55" s="511">
        <f t="shared" si="6"/>
        <v>0</v>
      </c>
      <c r="J55" s="511"/>
      <c r="K55" s="525"/>
      <c r="L55" s="514">
        <f t="shared" si="22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325253.49012100452</v>
      </c>
      <c r="E56" s="522">
        <f t="shared" si="18"/>
        <v>102777.80952380953</v>
      </c>
      <c r="F56" s="523">
        <f t="shared" si="19"/>
        <v>222475.68059719499</v>
      </c>
      <c r="G56" s="524">
        <f t="shared" si="23"/>
        <v>132031.46961662846</v>
      </c>
      <c r="H56" s="491">
        <f t="shared" si="24"/>
        <v>132031.46961662846</v>
      </c>
      <c r="I56" s="511">
        <f t="shared" si="6"/>
        <v>0</v>
      </c>
      <c r="J56" s="511"/>
      <c r="K56" s="525"/>
      <c r="L56" s="514">
        <f t="shared" si="22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222475.68059719499</v>
      </c>
      <c r="E57" s="522">
        <f t="shared" si="18"/>
        <v>102777.80952380953</v>
      </c>
      <c r="F57" s="523">
        <f t="shared" si="19"/>
        <v>119697.87107338547</v>
      </c>
      <c r="G57" s="524">
        <f t="shared" si="23"/>
        <v>121052.95225575236</v>
      </c>
      <c r="H57" s="491">
        <f t="shared" si="24"/>
        <v>121052.95225575236</v>
      </c>
      <c r="I57" s="511">
        <f t="shared" si="6"/>
        <v>0</v>
      </c>
      <c r="J57" s="511"/>
      <c r="K57" s="525"/>
      <c r="L57" s="514">
        <f t="shared" si="22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119697.87107338547</v>
      </c>
      <c r="E58" s="522">
        <f t="shared" si="18"/>
        <v>102777.80952380953</v>
      </c>
      <c r="F58" s="523">
        <f t="shared" si="19"/>
        <v>16920.061549575941</v>
      </c>
      <c r="G58" s="524">
        <f t="shared" si="23"/>
        <v>110074.43489487625</v>
      </c>
      <c r="H58" s="491">
        <f t="shared" si="24"/>
        <v>110074.43489487625</v>
      </c>
      <c r="I58" s="511">
        <f t="shared" si="6"/>
        <v>0</v>
      </c>
      <c r="J58" s="511"/>
      <c r="K58" s="525"/>
      <c r="L58" s="514">
        <f t="shared" si="22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16920.061549575941</v>
      </c>
      <c r="E59" s="522">
        <f t="shared" si="18"/>
        <v>16920.061549575941</v>
      </c>
      <c r="F59" s="523">
        <f t="shared" si="19"/>
        <v>0</v>
      </c>
      <c r="G59" s="524">
        <f t="shared" si="23"/>
        <v>17823.744894890278</v>
      </c>
      <c r="H59" s="491">
        <f t="shared" si="24"/>
        <v>17823.744894890278</v>
      </c>
      <c r="I59" s="511">
        <f t="shared" si="6"/>
        <v>0</v>
      </c>
      <c r="J59" s="511"/>
      <c r="K59" s="525"/>
      <c r="L59" s="514">
        <f t="shared" si="22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18"/>
        <v>0</v>
      </c>
      <c r="F60" s="523">
        <f t="shared" si="19"/>
        <v>0</v>
      </c>
      <c r="G60" s="524">
        <f t="shared" si="23"/>
        <v>0</v>
      </c>
      <c r="H60" s="491">
        <f t="shared" si="24"/>
        <v>0</v>
      </c>
      <c r="I60" s="511">
        <f t="shared" si="6"/>
        <v>0</v>
      </c>
      <c r="J60" s="511"/>
      <c r="K60" s="525"/>
      <c r="L60" s="514">
        <f t="shared" si="22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18"/>
        <v>0</v>
      </c>
      <c r="F61" s="523">
        <f t="shared" si="19"/>
        <v>0</v>
      </c>
      <c r="G61" s="524">
        <f t="shared" si="23"/>
        <v>0</v>
      </c>
      <c r="H61" s="491">
        <f t="shared" si="24"/>
        <v>0</v>
      </c>
      <c r="I61" s="511">
        <f t="shared" si="6"/>
        <v>0</v>
      </c>
      <c r="J61" s="511"/>
      <c r="K61" s="525"/>
      <c r="L61" s="514">
        <f t="shared" si="22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18"/>
        <v>0</v>
      </c>
      <c r="F62" s="523">
        <f t="shared" si="19"/>
        <v>0</v>
      </c>
      <c r="G62" s="524">
        <f t="shared" si="23"/>
        <v>0</v>
      </c>
      <c r="H62" s="491">
        <f t="shared" si="24"/>
        <v>0</v>
      </c>
      <c r="I62" s="511">
        <f t="shared" si="6"/>
        <v>0</v>
      </c>
      <c r="J62" s="511"/>
      <c r="K62" s="525"/>
      <c r="L62" s="514">
        <f t="shared" si="22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18"/>
        <v>0</v>
      </c>
      <c r="F63" s="523">
        <f t="shared" si="19"/>
        <v>0</v>
      </c>
      <c r="G63" s="524">
        <f t="shared" si="23"/>
        <v>0</v>
      </c>
      <c r="H63" s="491">
        <f t="shared" si="24"/>
        <v>0</v>
      </c>
      <c r="I63" s="511">
        <f t="shared" si="6"/>
        <v>0</v>
      </c>
      <c r="J63" s="511"/>
      <c r="K63" s="525"/>
      <c r="L63" s="514">
        <f t="shared" si="22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18"/>
        <v>0</v>
      </c>
      <c r="F64" s="523">
        <f t="shared" si="19"/>
        <v>0</v>
      </c>
      <c r="G64" s="524">
        <f t="shared" si="23"/>
        <v>0</v>
      </c>
      <c r="H64" s="491">
        <f t="shared" si="24"/>
        <v>0</v>
      </c>
      <c r="I64" s="511">
        <f t="shared" si="6"/>
        <v>0</v>
      </c>
      <c r="J64" s="511"/>
      <c r="K64" s="525"/>
      <c r="L64" s="514">
        <f t="shared" si="22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18"/>
        <v>0</v>
      </c>
      <c r="F65" s="523">
        <f t="shared" si="19"/>
        <v>0</v>
      </c>
      <c r="G65" s="524">
        <f t="shared" si="23"/>
        <v>0</v>
      </c>
      <c r="H65" s="491">
        <f t="shared" si="24"/>
        <v>0</v>
      </c>
      <c r="I65" s="511">
        <f t="shared" si="6"/>
        <v>0</v>
      </c>
      <c r="J65" s="511"/>
      <c r="K65" s="525"/>
      <c r="L65" s="514">
        <f t="shared" si="22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18"/>
        <v>0</v>
      </c>
      <c r="F66" s="523">
        <f t="shared" si="19"/>
        <v>0</v>
      </c>
      <c r="G66" s="524">
        <f t="shared" si="23"/>
        <v>0</v>
      </c>
      <c r="H66" s="491">
        <f t="shared" si="24"/>
        <v>0</v>
      </c>
      <c r="I66" s="511">
        <f t="shared" si="6"/>
        <v>0</v>
      </c>
      <c r="J66" s="511"/>
      <c r="K66" s="525"/>
      <c r="L66" s="514">
        <f t="shared" si="22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18"/>
        <v>0</v>
      </c>
      <c r="F67" s="523">
        <f t="shared" si="19"/>
        <v>0</v>
      </c>
      <c r="G67" s="524">
        <f t="shared" si="23"/>
        <v>0</v>
      </c>
      <c r="H67" s="491">
        <f t="shared" si="24"/>
        <v>0</v>
      </c>
      <c r="I67" s="511">
        <f t="shared" si="6"/>
        <v>0</v>
      </c>
      <c r="J67" s="511"/>
      <c r="K67" s="525"/>
      <c r="L67" s="514">
        <f t="shared" si="22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18"/>
        <v>0</v>
      </c>
      <c r="F68" s="523">
        <f t="shared" si="19"/>
        <v>0</v>
      </c>
      <c r="G68" s="524">
        <f t="shared" si="23"/>
        <v>0</v>
      </c>
      <c r="H68" s="491">
        <f t="shared" si="24"/>
        <v>0</v>
      </c>
      <c r="I68" s="511">
        <f t="shared" si="6"/>
        <v>0</v>
      </c>
      <c r="J68" s="511"/>
      <c r="K68" s="525"/>
      <c r="L68" s="514">
        <f t="shared" si="22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18"/>
        <v>0</v>
      </c>
      <c r="F69" s="523">
        <f t="shared" si="19"/>
        <v>0</v>
      </c>
      <c r="G69" s="524">
        <f t="shared" si="23"/>
        <v>0</v>
      </c>
      <c r="H69" s="491">
        <f t="shared" si="24"/>
        <v>0</v>
      </c>
      <c r="I69" s="511">
        <f t="shared" si="6"/>
        <v>0</v>
      </c>
      <c r="J69" s="511"/>
      <c r="K69" s="525"/>
      <c r="L69" s="514">
        <f t="shared" si="22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18"/>
        <v>0</v>
      </c>
      <c r="F70" s="523">
        <f t="shared" si="19"/>
        <v>0</v>
      </c>
      <c r="G70" s="524">
        <f t="shared" si="23"/>
        <v>0</v>
      </c>
      <c r="H70" s="491">
        <f t="shared" si="24"/>
        <v>0</v>
      </c>
      <c r="I70" s="511">
        <f t="shared" si="6"/>
        <v>0</v>
      </c>
      <c r="J70" s="511"/>
      <c r="K70" s="525"/>
      <c r="L70" s="514">
        <f t="shared" si="22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18"/>
        <v>0</v>
      </c>
      <c r="F71" s="523">
        <f t="shared" si="19"/>
        <v>0</v>
      </c>
      <c r="G71" s="524">
        <f t="shared" si="23"/>
        <v>0</v>
      </c>
      <c r="H71" s="491">
        <f t="shared" si="24"/>
        <v>0</v>
      </c>
      <c r="I71" s="511">
        <f t="shared" si="6"/>
        <v>0</v>
      </c>
      <c r="J71" s="511"/>
      <c r="K71" s="525"/>
      <c r="L71" s="514">
        <f t="shared" si="22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18"/>
        <v>0</v>
      </c>
      <c r="F72" s="523">
        <f t="shared" si="19"/>
        <v>0</v>
      </c>
      <c r="G72" s="524">
        <f t="shared" si="23"/>
        <v>0</v>
      </c>
      <c r="H72" s="491">
        <f t="shared" si="24"/>
        <v>0</v>
      </c>
      <c r="I72" s="511">
        <f t="shared" si="6"/>
        <v>0</v>
      </c>
      <c r="J72" s="511"/>
      <c r="K72" s="532"/>
      <c r="L72" s="533">
        <f t="shared" si="22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4316668.0000000019</v>
      </c>
      <c r="F73" s="375"/>
      <c r="G73" s="375">
        <f>SUM(G17:G72)</f>
        <v>14608713.142408555</v>
      </c>
      <c r="H73" s="375">
        <f>SUM(H17:H72)</f>
        <v>14608713.142408555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469551.06340859708</v>
      </c>
      <c r="N87" s="546">
        <f>IF(J92&lt;D11,0,VLOOKUP(J92,C17:O72,11))</f>
        <v>469551.06340859708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498466.53143756086</v>
      </c>
      <c r="N88" s="550">
        <f>IF(J92&lt;D11,0,VLOOKUP(J92,C99:P154,7))</f>
        <v>498466.53143756086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28915.468028963776</v>
      </c>
      <c r="N89" s="555">
        <f>+N88-N87</f>
        <v>28915.468028963776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105284.58536585367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25">H99</f>
        <v>371812.50753135112</v>
      </c>
      <c r="M99" s="519">
        <f t="shared" ref="M99:M104" si="26">IF(L99&lt;&gt;0,+H99-L99,0)</f>
        <v>0</v>
      </c>
      <c r="N99" s="518">
        <f t="shared" ref="N99:N104" si="27">I99</f>
        <v>371812.50753135112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25"/>
        <v>670815.62922303798</v>
      </c>
      <c r="M100" s="519">
        <f t="shared" si="26"/>
        <v>0</v>
      </c>
      <c r="N100" s="518">
        <f t="shared" si="27"/>
        <v>670815.62922303798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8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25"/>
        <v>639981.58365995577</v>
      </c>
      <c r="M101" s="519">
        <f t="shared" si="26"/>
        <v>0</v>
      </c>
      <c r="N101" s="518">
        <f t="shared" si="27"/>
        <v>639981.58365995577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8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29">+I102-H102</f>
        <v>0</v>
      </c>
      <c r="K102" s="514"/>
      <c r="L102" s="518">
        <f t="shared" si="25"/>
        <v>605049.52036198007</v>
      </c>
      <c r="M102" s="519">
        <f t="shared" si="26"/>
        <v>0</v>
      </c>
      <c r="N102" s="518">
        <f t="shared" si="27"/>
        <v>605049.52036198007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8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29"/>
        <v>0</v>
      </c>
      <c r="K103" s="514"/>
      <c r="L103" s="518">
        <f t="shared" si="25"/>
        <v>573321.60174828372</v>
      </c>
      <c r="M103" s="519">
        <f t="shared" si="26"/>
        <v>0</v>
      </c>
      <c r="N103" s="518">
        <f t="shared" si="27"/>
        <v>573321.60174828372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8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29"/>
        <v>0</v>
      </c>
      <c r="K104" s="514"/>
      <c r="L104" s="518">
        <f t="shared" si="25"/>
        <v>501004.31746485061</v>
      </c>
      <c r="M104" s="519">
        <f t="shared" si="26"/>
        <v>0</v>
      </c>
      <c r="N104" s="518">
        <f t="shared" si="27"/>
        <v>501004.31746485061</v>
      </c>
      <c r="O104" s="514">
        <f t="shared" ref="O104:O130" si="30">IF(N104&lt;&gt;0,+I104-N104,0)</f>
        <v>0</v>
      </c>
      <c r="P104" s="514">
        <f t="shared" ref="P104:P130" si="31">+O104-M104</f>
        <v>0</v>
      </c>
    </row>
    <row r="105" spans="1:16">
      <c r="B105" s="195" t="str">
        <f t="shared" si="28"/>
        <v/>
      </c>
      <c r="C105" s="507">
        <f>IF(D93="","-",+C104+1)</f>
        <v>2019</v>
      </c>
      <c r="D105" s="629">
        <v>3719531.6935215942</v>
      </c>
      <c r="E105" s="630">
        <v>100387.62790697675</v>
      </c>
      <c r="F105" s="631">
        <v>3619144.0656146174</v>
      </c>
      <c r="G105" s="631">
        <v>3669337.8795681056</v>
      </c>
      <c r="H105" s="633">
        <v>493155.55998343643</v>
      </c>
      <c r="I105" s="634">
        <v>493155.55998343643</v>
      </c>
      <c r="J105" s="514">
        <f t="shared" si="29"/>
        <v>0</v>
      </c>
      <c r="K105" s="514"/>
      <c r="L105" s="518">
        <f t="shared" ref="L105" si="32">H105</f>
        <v>493155.55998343643</v>
      </c>
      <c r="M105" s="519">
        <f t="shared" ref="M105" si="33">IF(L105&lt;&gt;0,+H105-L105,0)</f>
        <v>0</v>
      </c>
      <c r="N105" s="518">
        <f t="shared" ref="N105" si="34">I105</f>
        <v>493155.55998343643</v>
      </c>
      <c r="O105" s="514">
        <f t="shared" si="30"/>
        <v>0</v>
      </c>
      <c r="P105" s="514">
        <f t="shared" si="31"/>
        <v>0</v>
      </c>
    </row>
    <row r="106" spans="1:16">
      <c r="B106" s="195" t="str">
        <f t="shared" si="28"/>
        <v/>
      </c>
      <c r="C106" s="507">
        <f>IF(D93="","-",+C105+1)</f>
        <v>2020</v>
      </c>
      <c r="D106" s="629">
        <v>3619144.0656146174</v>
      </c>
      <c r="E106" s="630">
        <v>102777.80952380953</v>
      </c>
      <c r="F106" s="631">
        <v>3516366.2560908077</v>
      </c>
      <c r="G106" s="631">
        <v>3567755.1608527126</v>
      </c>
      <c r="H106" s="633">
        <v>486574.90560102114</v>
      </c>
      <c r="I106" s="634">
        <v>486574.90560102114</v>
      </c>
      <c r="J106" s="514">
        <f t="shared" si="29"/>
        <v>0</v>
      </c>
      <c r="K106" s="514"/>
      <c r="L106" s="518">
        <f t="shared" ref="L106" si="35">H106</f>
        <v>486574.90560102114</v>
      </c>
      <c r="M106" s="519">
        <f t="shared" ref="M106" si="36">IF(L106&lt;&gt;0,+H106-L106,0)</f>
        <v>0</v>
      </c>
      <c r="N106" s="518">
        <f t="shared" ref="N106" si="37">I106</f>
        <v>486574.90560102114</v>
      </c>
      <c r="O106" s="514">
        <f t="shared" si="30"/>
        <v>0</v>
      </c>
      <c r="P106" s="514">
        <f t="shared" si="31"/>
        <v>0</v>
      </c>
    </row>
    <row r="107" spans="1:16">
      <c r="B107" s="195" t="str">
        <f t="shared" si="28"/>
        <v/>
      </c>
      <c r="C107" s="507">
        <f>IF(D93="","-",+C106+1)</f>
        <v>2021</v>
      </c>
      <c r="D107" s="374">
        <f>IF(F106+SUM(E$99:E106)=D$92,F106,D$92-SUM(E$99:E106))</f>
        <v>3516366.2560908077</v>
      </c>
      <c r="E107" s="522">
        <f t="shared" ref="E107:E154" si="38">IF(+$J$96&lt;F106,$J$96,D107)</f>
        <v>105284.58536585367</v>
      </c>
      <c r="F107" s="523">
        <f t="shared" ref="F107:F154" si="39">+D107-E107</f>
        <v>3411081.670724954</v>
      </c>
      <c r="G107" s="523">
        <f t="shared" ref="G107:G154" si="40">+(F107+D107)/2</f>
        <v>3463723.9634078806</v>
      </c>
      <c r="H107" s="526">
        <f t="shared" ref="H107:H154" si="41">+J$94*G107+E107</f>
        <v>498466.53143756086</v>
      </c>
      <c r="I107" s="577">
        <f t="shared" ref="I107:I154" si="42">+J$95*G107+E107</f>
        <v>498466.53143756086</v>
      </c>
      <c r="J107" s="514">
        <f t="shared" si="29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0"/>
        <v>0</v>
      </c>
      <c r="P107" s="514">
        <f t="shared" si="31"/>
        <v>0</v>
      </c>
    </row>
    <row r="108" spans="1:16">
      <c r="B108" s="195" t="str">
        <f t="shared" si="28"/>
        <v/>
      </c>
      <c r="C108" s="507">
        <f>IF(D93="","-",+C107+1)</f>
        <v>2022</v>
      </c>
      <c r="D108" s="374">
        <f>IF(F107+SUM(E$99:E107)=D$92,F107,D$92-SUM(E$99:E107))</f>
        <v>3411081.670724954</v>
      </c>
      <c r="E108" s="522">
        <f t="shared" si="38"/>
        <v>105284.58536585367</v>
      </c>
      <c r="F108" s="523">
        <f t="shared" si="39"/>
        <v>3305797.0853591003</v>
      </c>
      <c r="G108" s="523">
        <f t="shared" si="40"/>
        <v>3358439.3780420274</v>
      </c>
      <c r="H108" s="526">
        <f t="shared" si="41"/>
        <v>486515.23318088043</v>
      </c>
      <c r="I108" s="577">
        <f t="shared" si="42"/>
        <v>486515.23318088043</v>
      </c>
      <c r="J108" s="514">
        <f t="shared" si="29"/>
        <v>0</v>
      </c>
      <c r="K108" s="514"/>
      <c r="L108" s="525"/>
      <c r="M108" s="514">
        <f t="shared" si="43"/>
        <v>0</v>
      </c>
      <c r="N108" s="525"/>
      <c r="O108" s="514">
        <f t="shared" si="30"/>
        <v>0</v>
      </c>
      <c r="P108" s="514">
        <f t="shared" si="31"/>
        <v>0</v>
      </c>
    </row>
    <row r="109" spans="1:16">
      <c r="B109" s="195" t="str">
        <f t="shared" si="28"/>
        <v/>
      </c>
      <c r="C109" s="507">
        <f>IF(D93="","-",+C108+1)</f>
        <v>2023</v>
      </c>
      <c r="D109" s="374">
        <f>IF(F108+SUM(E$99:E108)=D$92,F108,D$92-SUM(E$99:E108))</f>
        <v>3305797.0853591003</v>
      </c>
      <c r="E109" s="522">
        <f t="shared" si="38"/>
        <v>105284.58536585367</v>
      </c>
      <c r="F109" s="523">
        <f t="shared" si="39"/>
        <v>3200512.4999932465</v>
      </c>
      <c r="G109" s="523">
        <f t="shared" si="40"/>
        <v>3253154.7926761732</v>
      </c>
      <c r="H109" s="526">
        <f t="shared" si="41"/>
        <v>474563.93492419983</v>
      </c>
      <c r="I109" s="577">
        <f t="shared" si="42"/>
        <v>474563.93492419983</v>
      </c>
      <c r="J109" s="514">
        <f t="shared" si="29"/>
        <v>0</v>
      </c>
      <c r="K109" s="514"/>
      <c r="L109" s="525"/>
      <c r="M109" s="514">
        <f t="shared" si="43"/>
        <v>0</v>
      </c>
      <c r="N109" s="525"/>
      <c r="O109" s="514">
        <f t="shared" si="30"/>
        <v>0</v>
      </c>
      <c r="P109" s="514">
        <f t="shared" si="31"/>
        <v>0</v>
      </c>
    </row>
    <row r="110" spans="1:16">
      <c r="B110" s="195" t="str">
        <f t="shared" si="28"/>
        <v/>
      </c>
      <c r="C110" s="507">
        <f>IF(D93="","-",+C109+1)</f>
        <v>2024</v>
      </c>
      <c r="D110" s="374">
        <f>IF(F109+SUM(E$99:E109)=D$92,F109,D$92-SUM(E$99:E109))</f>
        <v>3200512.4999932465</v>
      </c>
      <c r="E110" s="522">
        <f t="shared" si="38"/>
        <v>105284.58536585367</v>
      </c>
      <c r="F110" s="523">
        <f t="shared" si="39"/>
        <v>3095227.9146273928</v>
      </c>
      <c r="G110" s="523">
        <f t="shared" si="40"/>
        <v>3147870.2073103199</v>
      </c>
      <c r="H110" s="526">
        <f t="shared" si="41"/>
        <v>462612.63666751934</v>
      </c>
      <c r="I110" s="577">
        <f t="shared" si="42"/>
        <v>462612.63666751934</v>
      </c>
      <c r="J110" s="514">
        <f t="shared" si="29"/>
        <v>0</v>
      </c>
      <c r="K110" s="514"/>
      <c r="L110" s="525"/>
      <c r="M110" s="514">
        <f t="shared" si="43"/>
        <v>0</v>
      </c>
      <c r="N110" s="525"/>
      <c r="O110" s="514">
        <f t="shared" si="30"/>
        <v>0</v>
      </c>
      <c r="P110" s="514">
        <f t="shared" si="31"/>
        <v>0</v>
      </c>
    </row>
    <row r="111" spans="1:16">
      <c r="B111" s="195" t="str">
        <f t="shared" si="28"/>
        <v/>
      </c>
      <c r="C111" s="507">
        <f>IF(D93="","-",+C110+1)</f>
        <v>2025</v>
      </c>
      <c r="D111" s="374">
        <f>IF(F110+SUM(E$99:E110)=D$92,F110,D$92-SUM(E$99:E110))</f>
        <v>3095227.9146273928</v>
      </c>
      <c r="E111" s="522">
        <f t="shared" si="38"/>
        <v>105284.58536585367</v>
      </c>
      <c r="F111" s="523">
        <f t="shared" si="39"/>
        <v>2989943.329261539</v>
      </c>
      <c r="G111" s="523">
        <f t="shared" si="40"/>
        <v>3042585.6219444657</v>
      </c>
      <c r="H111" s="526">
        <f t="shared" si="41"/>
        <v>450661.3384108388</v>
      </c>
      <c r="I111" s="577">
        <f t="shared" si="42"/>
        <v>450661.3384108388</v>
      </c>
      <c r="J111" s="514">
        <f t="shared" si="29"/>
        <v>0</v>
      </c>
      <c r="K111" s="514"/>
      <c r="L111" s="525"/>
      <c r="M111" s="514">
        <f t="shared" si="43"/>
        <v>0</v>
      </c>
      <c r="N111" s="525"/>
      <c r="O111" s="514">
        <f t="shared" si="30"/>
        <v>0</v>
      </c>
      <c r="P111" s="514">
        <f t="shared" si="31"/>
        <v>0</v>
      </c>
    </row>
    <row r="112" spans="1:16">
      <c r="B112" s="195" t="str">
        <f t="shared" si="28"/>
        <v/>
      </c>
      <c r="C112" s="507">
        <f>IF(D93="","-",+C111+1)</f>
        <v>2026</v>
      </c>
      <c r="D112" s="374">
        <f>IF(F111+SUM(E$99:E111)=D$92,F111,D$92-SUM(E$99:E111))</f>
        <v>2989943.329261539</v>
      </c>
      <c r="E112" s="522">
        <f t="shared" si="38"/>
        <v>105284.58536585367</v>
      </c>
      <c r="F112" s="523">
        <f t="shared" si="39"/>
        <v>2884658.7438956853</v>
      </c>
      <c r="G112" s="523">
        <f t="shared" si="40"/>
        <v>2937301.0365786124</v>
      </c>
      <c r="H112" s="526">
        <f t="shared" si="41"/>
        <v>438710.04015415831</v>
      </c>
      <c r="I112" s="577">
        <f t="shared" si="42"/>
        <v>438710.04015415831</v>
      </c>
      <c r="J112" s="514">
        <f t="shared" si="29"/>
        <v>0</v>
      </c>
      <c r="K112" s="514"/>
      <c r="L112" s="525"/>
      <c r="M112" s="514">
        <f t="shared" si="43"/>
        <v>0</v>
      </c>
      <c r="N112" s="525"/>
      <c r="O112" s="514">
        <f t="shared" si="30"/>
        <v>0</v>
      </c>
      <c r="P112" s="514">
        <f t="shared" si="31"/>
        <v>0</v>
      </c>
    </row>
    <row r="113" spans="2:16">
      <c r="B113" s="195" t="str">
        <f t="shared" si="28"/>
        <v/>
      </c>
      <c r="C113" s="507">
        <f>IF(D93="","-",+C112+1)</f>
        <v>2027</v>
      </c>
      <c r="D113" s="374">
        <f>IF(F112+SUM(E$99:E112)=D$92,F112,D$92-SUM(E$99:E112))</f>
        <v>2884658.7438956853</v>
      </c>
      <c r="E113" s="522">
        <f t="shared" si="38"/>
        <v>105284.58536585367</v>
      </c>
      <c r="F113" s="523">
        <f t="shared" si="39"/>
        <v>2779374.1585298316</v>
      </c>
      <c r="G113" s="523">
        <f t="shared" si="40"/>
        <v>2832016.4512127582</v>
      </c>
      <c r="H113" s="526">
        <f t="shared" si="41"/>
        <v>426758.74189747777</v>
      </c>
      <c r="I113" s="577">
        <f t="shared" si="42"/>
        <v>426758.74189747777</v>
      </c>
      <c r="J113" s="514">
        <f t="shared" si="29"/>
        <v>0</v>
      </c>
      <c r="K113" s="514"/>
      <c r="L113" s="525"/>
      <c r="M113" s="514">
        <f t="shared" si="43"/>
        <v>0</v>
      </c>
      <c r="N113" s="525"/>
      <c r="O113" s="514">
        <f t="shared" si="30"/>
        <v>0</v>
      </c>
      <c r="P113" s="514">
        <f t="shared" si="31"/>
        <v>0</v>
      </c>
    </row>
    <row r="114" spans="2:16">
      <c r="B114" s="195" t="str">
        <f t="shared" si="28"/>
        <v/>
      </c>
      <c r="C114" s="507">
        <f>IF(D93="","-",+C113+1)</f>
        <v>2028</v>
      </c>
      <c r="D114" s="374">
        <f>IF(F113+SUM(E$99:E113)=D$92,F113,D$92-SUM(E$99:E113))</f>
        <v>2779374.1585298316</v>
      </c>
      <c r="E114" s="522">
        <f t="shared" si="38"/>
        <v>105284.58536585367</v>
      </c>
      <c r="F114" s="523">
        <f t="shared" si="39"/>
        <v>2674089.5731639778</v>
      </c>
      <c r="G114" s="523">
        <f t="shared" si="40"/>
        <v>2726731.8658469049</v>
      </c>
      <c r="H114" s="526">
        <f t="shared" si="41"/>
        <v>414807.44364079728</v>
      </c>
      <c r="I114" s="577">
        <f t="shared" si="42"/>
        <v>414807.44364079728</v>
      </c>
      <c r="J114" s="514">
        <f t="shared" si="29"/>
        <v>0</v>
      </c>
      <c r="K114" s="514"/>
      <c r="L114" s="525"/>
      <c r="M114" s="514">
        <f t="shared" si="43"/>
        <v>0</v>
      </c>
      <c r="N114" s="525"/>
      <c r="O114" s="514">
        <f t="shared" si="30"/>
        <v>0</v>
      </c>
      <c r="P114" s="514">
        <f t="shared" si="31"/>
        <v>0</v>
      </c>
    </row>
    <row r="115" spans="2:16">
      <c r="B115" s="195" t="str">
        <f t="shared" si="28"/>
        <v/>
      </c>
      <c r="C115" s="507">
        <f>IF(D93="","-",+C114+1)</f>
        <v>2029</v>
      </c>
      <c r="D115" s="374">
        <f>IF(F114+SUM(E$99:E114)=D$92,F114,D$92-SUM(E$99:E114))</f>
        <v>2674089.5731639778</v>
      </c>
      <c r="E115" s="522">
        <f t="shared" si="38"/>
        <v>105284.58536585367</v>
      </c>
      <c r="F115" s="523">
        <f t="shared" si="39"/>
        <v>2568804.9877981241</v>
      </c>
      <c r="G115" s="523">
        <f t="shared" si="40"/>
        <v>2621447.2804810507</v>
      </c>
      <c r="H115" s="526">
        <f t="shared" si="41"/>
        <v>402856.14538411668</v>
      </c>
      <c r="I115" s="577">
        <f t="shared" si="42"/>
        <v>402856.14538411668</v>
      </c>
      <c r="J115" s="514">
        <f t="shared" si="29"/>
        <v>0</v>
      </c>
      <c r="K115" s="514"/>
      <c r="L115" s="525"/>
      <c r="M115" s="514">
        <f t="shared" si="43"/>
        <v>0</v>
      </c>
      <c r="N115" s="525"/>
      <c r="O115" s="514">
        <f t="shared" si="30"/>
        <v>0</v>
      </c>
      <c r="P115" s="514">
        <f t="shared" si="31"/>
        <v>0</v>
      </c>
    </row>
    <row r="116" spans="2:16">
      <c r="B116" s="195" t="str">
        <f t="shared" si="28"/>
        <v/>
      </c>
      <c r="C116" s="507">
        <f>IF(D93="","-",+C115+1)</f>
        <v>2030</v>
      </c>
      <c r="D116" s="374">
        <f>IF(F115+SUM(E$99:E115)=D$92,F115,D$92-SUM(E$99:E115))</f>
        <v>2568804.9877981241</v>
      </c>
      <c r="E116" s="522">
        <f t="shared" si="38"/>
        <v>105284.58536585367</v>
      </c>
      <c r="F116" s="523">
        <f t="shared" si="39"/>
        <v>2463520.4024322703</v>
      </c>
      <c r="G116" s="523">
        <f t="shared" si="40"/>
        <v>2516162.6951151974</v>
      </c>
      <c r="H116" s="526">
        <f t="shared" si="41"/>
        <v>390904.84712743619</v>
      </c>
      <c r="I116" s="577">
        <f t="shared" si="42"/>
        <v>390904.84712743619</v>
      </c>
      <c r="J116" s="514">
        <f t="shared" si="29"/>
        <v>0</v>
      </c>
      <c r="K116" s="514"/>
      <c r="L116" s="525"/>
      <c r="M116" s="514">
        <f t="shared" si="43"/>
        <v>0</v>
      </c>
      <c r="N116" s="525"/>
      <c r="O116" s="514">
        <f t="shared" si="30"/>
        <v>0</v>
      </c>
      <c r="P116" s="514">
        <f t="shared" si="31"/>
        <v>0</v>
      </c>
    </row>
    <row r="117" spans="2:16">
      <c r="B117" s="195" t="str">
        <f t="shared" si="28"/>
        <v/>
      </c>
      <c r="C117" s="507">
        <f>IF(D93="","-",+C116+1)</f>
        <v>2031</v>
      </c>
      <c r="D117" s="374">
        <f>IF(F116+SUM(E$99:E116)=D$92,F116,D$92-SUM(E$99:E116))</f>
        <v>2463520.4024322703</v>
      </c>
      <c r="E117" s="522">
        <f t="shared" si="38"/>
        <v>105284.58536585367</v>
      </c>
      <c r="F117" s="523">
        <f t="shared" si="39"/>
        <v>2358235.8170664166</v>
      </c>
      <c r="G117" s="523">
        <f t="shared" si="40"/>
        <v>2410878.1097493432</v>
      </c>
      <c r="H117" s="526">
        <f t="shared" si="41"/>
        <v>378953.54887075565</v>
      </c>
      <c r="I117" s="577">
        <f t="shared" si="42"/>
        <v>378953.54887075565</v>
      </c>
      <c r="J117" s="514">
        <f t="shared" si="29"/>
        <v>0</v>
      </c>
      <c r="K117" s="514"/>
      <c r="L117" s="525"/>
      <c r="M117" s="514">
        <f t="shared" si="43"/>
        <v>0</v>
      </c>
      <c r="N117" s="525"/>
      <c r="O117" s="514">
        <f t="shared" si="30"/>
        <v>0</v>
      </c>
      <c r="P117" s="514">
        <f t="shared" si="31"/>
        <v>0</v>
      </c>
    </row>
    <row r="118" spans="2:16">
      <c r="B118" s="195" t="str">
        <f t="shared" si="28"/>
        <v/>
      </c>
      <c r="C118" s="507">
        <f>IF(D93="","-",+C117+1)</f>
        <v>2032</v>
      </c>
      <c r="D118" s="374">
        <f>IF(F117+SUM(E$99:E117)=D$92,F117,D$92-SUM(E$99:E117))</f>
        <v>2358235.8170664166</v>
      </c>
      <c r="E118" s="522">
        <f t="shared" si="38"/>
        <v>105284.58536585367</v>
      </c>
      <c r="F118" s="523">
        <f t="shared" si="39"/>
        <v>2252951.2317005629</v>
      </c>
      <c r="G118" s="523">
        <f t="shared" si="40"/>
        <v>2305593.52438349</v>
      </c>
      <c r="H118" s="526">
        <f t="shared" si="41"/>
        <v>367002.25061407516</v>
      </c>
      <c r="I118" s="577">
        <f t="shared" si="42"/>
        <v>367002.25061407516</v>
      </c>
      <c r="J118" s="514">
        <f t="shared" si="29"/>
        <v>0</v>
      </c>
      <c r="K118" s="514"/>
      <c r="L118" s="525"/>
      <c r="M118" s="514">
        <f t="shared" si="43"/>
        <v>0</v>
      </c>
      <c r="N118" s="525"/>
      <c r="O118" s="514">
        <f t="shared" si="30"/>
        <v>0</v>
      </c>
      <c r="P118" s="514">
        <f t="shared" si="31"/>
        <v>0</v>
      </c>
    </row>
    <row r="119" spans="2:16">
      <c r="B119" s="195" t="str">
        <f t="shared" si="28"/>
        <v/>
      </c>
      <c r="C119" s="507">
        <f>IF(D93="","-",+C118+1)</f>
        <v>2033</v>
      </c>
      <c r="D119" s="374">
        <f>IF(F118+SUM(E$99:E118)=D$92,F118,D$92-SUM(E$99:E118))</f>
        <v>2252951.2317005629</v>
      </c>
      <c r="E119" s="522">
        <f t="shared" si="38"/>
        <v>105284.58536585367</v>
      </c>
      <c r="F119" s="523">
        <f t="shared" si="39"/>
        <v>2147666.6463347091</v>
      </c>
      <c r="G119" s="523">
        <f t="shared" si="40"/>
        <v>2200308.9390176358</v>
      </c>
      <c r="H119" s="526">
        <f t="shared" si="41"/>
        <v>355050.95235739456</v>
      </c>
      <c r="I119" s="577">
        <f t="shared" si="42"/>
        <v>355050.95235739456</v>
      </c>
      <c r="J119" s="514">
        <f t="shared" si="29"/>
        <v>0</v>
      </c>
      <c r="K119" s="514"/>
      <c r="L119" s="525"/>
      <c r="M119" s="514">
        <f t="shared" si="43"/>
        <v>0</v>
      </c>
      <c r="N119" s="525"/>
      <c r="O119" s="514">
        <f t="shared" si="30"/>
        <v>0</v>
      </c>
      <c r="P119" s="514">
        <f t="shared" si="31"/>
        <v>0</v>
      </c>
    </row>
    <row r="120" spans="2:16">
      <c r="B120" s="195" t="str">
        <f t="shared" si="28"/>
        <v/>
      </c>
      <c r="C120" s="507">
        <f>IF(D93="","-",+C119+1)</f>
        <v>2034</v>
      </c>
      <c r="D120" s="374">
        <f>IF(F119+SUM(E$99:E119)=D$92,F119,D$92-SUM(E$99:E119))</f>
        <v>2147666.6463347091</v>
      </c>
      <c r="E120" s="522">
        <f t="shared" si="38"/>
        <v>105284.58536585367</v>
      </c>
      <c r="F120" s="523">
        <f t="shared" si="39"/>
        <v>2042382.0609688554</v>
      </c>
      <c r="G120" s="523">
        <f t="shared" si="40"/>
        <v>2095024.3536517823</v>
      </c>
      <c r="H120" s="526">
        <f t="shared" si="41"/>
        <v>343099.65410071408</v>
      </c>
      <c r="I120" s="577">
        <f t="shared" si="42"/>
        <v>343099.65410071408</v>
      </c>
      <c r="J120" s="514">
        <f t="shared" si="29"/>
        <v>0</v>
      </c>
      <c r="K120" s="514"/>
      <c r="L120" s="525"/>
      <c r="M120" s="514">
        <f t="shared" si="43"/>
        <v>0</v>
      </c>
      <c r="N120" s="525"/>
      <c r="O120" s="514">
        <f t="shared" si="30"/>
        <v>0</v>
      </c>
      <c r="P120" s="514">
        <f t="shared" si="31"/>
        <v>0</v>
      </c>
    </row>
    <row r="121" spans="2:16">
      <c r="B121" s="195" t="str">
        <f t="shared" si="28"/>
        <v/>
      </c>
      <c r="C121" s="507">
        <f>IF(D93="","-",+C120+1)</f>
        <v>2035</v>
      </c>
      <c r="D121" s="374">
        <f>IF(F120+SUM(E$99:E120)=D$92,F120,D$92-SUM(E$99:E120))</f>
        <v>2042382.0609688554</v>
      </c>
      <c r="E121" s="522">
        <f t="shared" si="38"/>
        <v>105284.58536585367</v>
      </c>
      <c r="F121" s="523">
        <f t="shared" si="39"/>
        <v>1937097.4756030017</v>
      </c>
      <c r="G121" s="523">
        <f t="shared" si="40"/>
        <v>1989739.7682859285</v>
      </c>
      <c r="H121" s="526">
        <f t="shared" si="41"/>
        <v>331148.35584403359</v>
      </c>
      <c r="I121" s="577">
        <f t="shared" si="42"/>
        <v>331148.35584403359</v>
      </c>
      <c r="J121" s="514">
        <f t="shared" si="29"/>
        <v>0</v>
      </c>
      <c r="K121" s="514"/>
      <c r="L121" s="525"/>
      <c r="M121" s="514">
        <f t="shared" si="43"/>
        <v>0</v>
      </c>
      <c r="N121" s="525"/>
      <c r="O121" s="514">
        <f t="shared" si="30"/>
        <v>0</v>
      </c>
      <c r="P121" s="514">
        <f t="shared" si="31"/>
        <v>0</v>
      </c>
    </row>
    <row r="122" spans="2:16">
      <c r="B122" s="195" t="str">
        <f t="shared" si="28"/>
        <v/>
      </c>
      <c r="C122" s="507">
        <f>IF(D93="","-",+C121+1)</f>
        <v>2036</v>
      </c>
      <c r="D122" s="374">
        <f>IF(F121+SUM(E$99:E121)=D$92,F121,D$92-SUM(E$99:E121))</f>
        <v>1937097.4756030017</v>
      </c>
      <c r="E122" s="522">
        <f t="shared" si="38"/>
        <v>105284.58536585367</v>
      </c>
      <c r="F122" s="523">
        <f t="shared" si="39"/>
        <v>1831812.8902371479</v>
      </c>
      <c r="G122" s="523">
        <f t="shared" si="40"/>
        <v>1884455.1829200748</v>
      </c>
      <c r="H122" s="526">
        <f t="shared" si="41"/>
        <v>319197.05758735305</v>
      </c>
      <c r="I122" s="577">
        <f t="shared" si="42"/>
        <v>319197.05758735305</v>
      </c>
      <c r="J122" s="514">
        <f t="shared" si="29"/>
        <v>0</v>
      </c>
      <c r="K122" s="514"/>
      <c r="L122" s="525"/>
      <c r="M122" s="514">
        <f t="shared" si="43"/>
        <v>0</v>
      </c>
      <c r="N122" s="525"/>
      <c r="O122" s="514">
        <f t="shared" si="30"/>
        <v>0</v>
      </c>
      <c r="P122" s="514">
        <f t="shared" si="31"/>
        <v>0</v>
      </c>
    </row>
    <row r="123" spans="2:16">
      <c r="B123" s="195" t="str">
        <f t="shared" si="28"/>
        <v/>
      </c>
      <c r="C123" s="507">
        <f>IF(D93="","-",+C122+1)</f>
        <v>2037</v>
      </c>
      <c r="D123" s="374">
        <f>IF(F122+SUM(E$99:E122)=D$92,F122,D$92-SUM(E$99:E122))</f>
        <v>1831812.8902371479</v>
      </c>
      <c r="E123" s="522">
        <f t="shared" si="38"/>
        <v>105284.58536585367</v>
      </c>
      <c r="F123" s="523">
        <f t="shared" si="39"/>
        <v>1726528.3048712942</v>
      </c>
      <c r="G123" s="523">
        <f t="shared" si="40"/>
        <v>1779170.5975542211</v>
      </c>
      <c r="H123" s="526">
        <f t="shared" si="41"/>
        <v>307245.7593306725</v>
      </c>
      <c r="I123" s="577">
        <f t="shared" si="42"/>
        <v>307245.7593306725</v>
      </c>
      <c r="J123" s="514">
        <f t="shared" si="29"/>
        <v>0</v>
      </c>
      <c r="K123" s="514"/>
      <c r="L123" s="525"/>
      <c r="M123" s="514">
        <f t="shared" si="43"/>
        <v>0</v>
      </c>
      <c r="N123" s="525"/>
      <c r="O123" s="514">
        <f t="shared" si="30"/>
        <v>0</v>
      </c>
      <c r="P123" s="514">
        <f t="shared" si="31"/>
        <v>0</v>
      </c>
    </row>
    <row r="124" spans="2:16">
      <c r="B124" s="195" t="str">
        <f t="shared" si="28"/>
        <v/>
      </c>
      <c r="C124" s="507">
        <f>IF(D93="","-",+C123+1)</f>
        <v>2038</v>
      </c>
      <c r="D124" s="374">
        <f>IF(F123+SUM(E$99:E123)=D$92,F123,D$92-SUM(E$99:E123))</f>
        <v>1726528.3048712942</v>
      </c>
      <c r="E124" s="522">
        <f t="shared" si="38"/>
        <v>105284.58536585367</v>
      </c>
      <c r="F124" s="523">
        <f t="shared" si="39"/>
        <v>1621243.7195054404</v>
      </c>
      <c r="G124" s="523">
        <f t="shared" si="40"/>
        <v>1673886.0121883673</v>
      </c>
      <c r="H124" s="526">
        <f t="shared" si="41"/>
        <v>295294.46107399202</v>
      </c>
      <c r="I124" s="577">
        <f t="shared" si="42"/>
        <v>295294.46107399202</v>
      </c>
      <c r="J124" s="514">
        <f t="shared" si="29"/>
        <v>0</v>
      </c>
      <c r="K124" s="514"/>
      <c r="L124" s="525"/>
      <c r="M124" s="514">
        <f t="shared" si="43"/>
        <v>0</v>
      </c>
      <c r="N124" s="525"/>
      <c r="O124" s="514">
        <f t="shared" si="30"/>
        <v>0</v>
      </c>
      <c r="P124" s="514">
        <f t="shared" si="31"/>
        <v>0</v>
      </c>
    </row>
    <row r="125" spans="2:16">
      <c r="B125" s="195" t="str">
        <f t="shared" si="28"/>
        <v/>
      </c>
      <c r="C125" s="507">
        <f>IF(D93="","-",+C124+1)</f>
        <v>2039</v>
      </c>
      <c r="D125" s="374">
        <f>IF(F124+SUM(E$99:E124)=D$92,F124,D$92-SUM(E$99:E124))</f>
        <v>1621243.7195054404</v>
      </c>
      <c r="E125" s="522">
        <f t="shared" si="38"/>
        <v>105284.58536585367</v>
      </c>
      <c r="F125" s="523">
        <f t="shared" si="39"/>
        <v>1515959.1341395867</v>
      </c>
      <c r="G125" s="523">
        <f t="shared" si="40"/>
        <v>1568601.4268225136</v>
      </c>
      <c r="H125" s="526">
        <f t="shared" si="41"/>
        <v>283343.16281731147</v>
      </c>
      <c r="I125" s="577">
        <f t="shared" si="42"/>
        <v>283343.16281731147</v>
      </c>
      <c r="J125" s="514">
        <f t="shared" si="29"/>
        <v>0</v>
      </c>
      <c r="K125" s="514"/>
      <c r="L125" s="525"/>
      <c r="M125" s="514">
        <f t="shared" si="43"/>
        <v>0</v>
      </c>
      <c r="N125" s="525"/>
      <c r="O125" s="514">
        <f t="shared" si="30"/>
        <v>0</v>
      </c>
      <c r="P125" s="514">
        <f t="shared" si="31"/>
        <v>0</v>
      </c>
    </row>
    <row r="126" spans="2:16">
      <c r="B126" s="195" t="str">
        <f t="shared" si="28"/>
        <v/>
      </c>
      <c r="C126" s="507">
        <f>IF(D93="","-",+C125+1)</f>
        <v>2040</v>
      </c>
      <c r="D126" s="374">
        <f>IF(F125+SUM(E$99:E125)=D$92,F125,D$92-SUM(E$99:E125))</f>
        <v>1515959.1341395867</v>
      </c>
      <c r="E126" s="522">
        <f t="shared" si="38"/>
        <v>105284.58536585367</v>
      </c>
      <c r="F126" s="523">
        <f t="shared" si="39"/>
        <v>1410674.548773733</v>
      </c>
      <c r="G126" s="523">
        <f t="shared" si="40"/>
        <v>1463316.8414566598</v>
      </c>
      <c r="H126" s="526">
        <f t="shared" si="41"/>
        <v>271391.86456063093</v>
      </c>
      <c r="I126" s="577">
        <f t="shared" si="42"/>
        <v>271391.86456063093</v>
      </c>
      <c r="J126" s="514">
        <f t="shared" si="29"/>
        <v>0</v>
      </c>
      <c r="K126" s="514"/>
      <c r="L126" s="525"/>
      <c r="M126" s="514">
        <f t="shared" si="43"/>
        <v>0</v>
      </c>
      <c r="N126" s="525"/>
      <c r="O126" s="514">
        <f t="shared" si="30"/>
        <v>0</v>
      </c>
      <c r="P126" s="514">
        <f t="shared" si="31"/>
        <v>0</v>
      </c>
    </row>
    <row r="127" spans="2:16">
      <c r="B127" s="195" t="str">
        <f t="shared" si="28"/>
        <v/>
      </c>
      <c r="C127" s="507">
        <f>IF(D93="","-",+C126+1)</f>
        <v>2041</v>
      </c>
      <c r="D127" s="374">
        <f>IF(F126+SUM(E$99:E126)=D$92,F126,D$92-SUM(E$99:E126))</f>
        <v>1410674.548773733</v>
      </c>
      <c r="E127" s="522">
        <f t="shared" si="38"/>
        <v>105284.58536585367</v>
      </c>
      <c r="F127" s="523">
        <f t="shared" si="39"/>
        <v>1305389.9634078792</v>
      </c>
      <c r="G127" s="523">
        <f t="shared" si="40"/>
        <v>1358032.2560908061</v>
      </c>
      <c r="H127" s="526">
        <f t="shared" si="41"/>
        <v>259440.56630395044</v>
      </c>
      <c r="I127" s="577">
        <f t="shared" si="42"/>
        <v>259440.56630395044</v>
      </c>
      <c r="J127" s="514">
        <f t="shared" si="29"/>
        <v>0</v>
      </c>
      <c r="K127" s="514"/>
      <c r="L127" s="525"/>
      <c r="M127" s="514">
        <f t="shared" si="43"/>
        <v>0</v>
      </c>
      <c r="N127" s="525"/>
      <c r="O127" s="514">
        <f t="shared" si="30"/>
        <v>0</v>
      </c>
      <c r="P127" s="514">
        <f t="shared" si="31"/>
        <v>0</v>
      </c>
    </row>
    <row r="128" spans="2:16">
      <c r="B128" s="195" t="str">
        <f t="shared" si="28"/>
        <v/>
      </c>
      <c r="C128" s="507">
        <f>IF(D93="","-",+C127+1)</f>
        <v>2042</v>
      </c>
      <c r="D128" s="374">
        <f>IF(F127+SUM(E$99:E127)=D$92,F127,D$92-SUM(E$99:E127))</f>
        <v>1305389.9634078792</v>
      </c>
      <c r="E128" s="522">
        <f t="shared" si="38"/>
        <v>105284.58536585367</v>
      </c>
      <c r="F128" s="523">
        <f t="shared" si="39"/>
        <v>1200105.3780420255</v>
      </c>
      <c r="G128" s="523">
        <f t="shared" si="40"/>
        <v>1252747.6707249524</v>
      </c>
      <c r="H128" s="526">
        <f t="shared" si="41"/>
        <v>247489.2680472699</v>
      </c>
      <c r="I128" s="577">
        <f t="shared" si="42"/>
        <v>247489.2680472699</v>
      </c>
      <c r="J128" s="514">
        <f t="shared" si="29"/>
        <v>0</v>
      </c>
      <c r="K128" s="514"/>
      <c r="L128" s="525"/>
      <c r="M128" s="514">
        <f t="shared" si="43"/>
        <v>0</v>
      </c>
      <c r="N128" s="525"/>
      <c r="O128" s="514">
        <f t="shared" si="30"/>
        <v>0</v>
      </c>
      <c r="P128" s="514">
        <f t="shared" si="31"/>
        <v>0</v>
      </c>
    </row>
    <row r="129" spans="2:16">
      <c r="B129" s="195" t="str">
        <f t="shared" si="28"/>
        <v/>
      </c>
      <c r="C129" s="507">
        <f>IF(D93="","-",+C128+1)</f>
        <v>2043</v>
      </c>
      <c r="D129" s="374">
        <f>IF(F128+SUM(E$99:E128)=D$92,F128,D$92-SUM(E$99:E128))</f>
        <v>1200105.3780420255</v>
      </c>
      <c r="E129" s="522">
        <f t="shared" si="38"/>
        <v>105284.58536585367</v>
      </c>
      <c r="F129" s="523">
        <f t="shared" si="39"/>
        <v>1094820.7926761718</v>
      </c>
      <c r="G129" s="523">
        <f t="shared" si="40"/>
        <v>1147463.0853590986</v>
      </c>
      <c r="H129" s="526">
        <f t="shared" si="41"/>
        <v>235537.96979058936</v>
      </c>
      <c r="I129" s="577">
        <f t="shared" si="42"/>
        <v>235537.96979058936</v>
      </c>
      <c r="J129" s="514">
        <f t="shared" si="29"/>
        <v>0</v>
      </c>
      <c r="K129" s="514"/>
      <c r="L129" s="525"/>
      <c r="M129" s="514">
        <f t="shared" si="43"/>
        <v>0</v>
      </c>
      <c r="N129" s="525"/>
      <c r="O129" s="514">
        <f t="shared" si="30"/>
        <v>0</v>
      </c>
      <c r="P129" s="514">
        <f t="shared" si="31"/>
        <v>0</v>
      </c>
    </row>
    <row r="130" spans="2:16">
      <c r="B130" s="195" t="str">
        <f t="shared" si="28"/>
        <v/>
      </c>
      <c r="C130" s="507">
        <f>IF(D93="","-",+C129+1)</f>
        <v>2044</v>
      </c>
      <c r="D130" s="374">
        <f>IF(F129+SUM(E$99:E129)=D$92,F129,D$92-SUM(E$99:E129))</f>
        <v>1094820.7926761718</v>
      </c>
      <c r="E130" s="522">
        <f t="shared" si="38"/>
        <v>105284.58536585367</v>
      </c>
      <c r="F130" s="523">
        <f t="shared" si="39"/>
        <v>989536.20731031813</v>
      </c>
      <c r="G130" s="523">
        <f t="shared" si="40"/>
        <v>1042178.4999932449</v>
      </c>
      <c r="H130" s="526">
        <f t="shared" si="41"/>
        <v>223586.67153390887</v>
      </c>
      <c r="I130" s="577">
        <f t="shared" si="42"/>
        <v>223586.67153390887</v>
      </c>
      <c r="J130" s="514">
        <f t="shared" si="29"/>
        <v>0</v>
      </c>
      <c r="K130" s="514"/>
      <c r="L130" s="525"/>
      <c r="M130" s="514">
        <f t="shared" si="43"/>
        <v>0</v>
      </c>
      <c r="N130" s="525"/>
      <c r="O130" s="514">
        <f t="shared" si="30"/>
        <v>0</v>
      </c>
      <c r="P130" s="514">
        <f t="shared" si="31"/>
        <v>0</v>
      </c>
    </row>
    <row r="131" spans="2:16">
      <c r="B131" s="195" t="str">
        <f t="shared" si="28"/>
        <v/>
      </c>
      <c r="C131" s="507">
        <f>IF(D93="","-",+C130+1)</f>
        <v>2045</v>
      </c>
      <c r="D131" s="374">
        <f>IF(F130+SUM(E$99:E130)=D$92,F130,D$92-SUM(E$99:E130))</f>
        <v>989536.20731031813</v>
      </c>
      <c r="E131" s="522">
        <f t="shared" si="38"/>
        <v>105284.58536585367</v>
      </c>
      <c r="F131" s="523">
        <f t="shared" si="39"/>
        <v>884251.62194446451</v>
      </c>
      <c r="G131" s="523">
        <f t="shared" si="40"/>
        <v>936893.91462739138</v>
      </c>
      <c r="H131" s="526">
        <f t="shared" si="41"/>
        <v>211635.37327722835</v>
      </c>
      <c r="I131" s="577">
        <f t="shared" si="42"/>
        <v>211635.37327722835</v>
      </c>
      <c r="J131" s="514">
        <f t="shared" si="29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</row>
    <row r="132" spans="2:16">
      <c r="B132" s="195" t="str">
        <f t="shared" si="28"/>
        <v/>
      </c>
      <c r="C132" s="507">
        <f>IF(D93="","-",+C131+1)</f>
        <v>2046</v>
      </c>
      <c r="D132" s="374">
        <f>IF(F131+SUM(E$99:E131)=D$92,F131,D$92-SUM(E$99:E131))</f>
        <v>884251.62194446451</v>
      </c>
      <c r="E132" s="522">
        <f t="shared" si="38"/>
        <v>105284.58536585367</v>
      </c>
      <c r="F132" s="523">
        <f t="shared" si="39"/>
        <v>778967.03657861089</v>
      </c>
      <c r="G132" s="523">
        <f t="shared" si="40"/>
        <v>831609.32926153764</v>
      </c>
      <c r="H132" s="526">
        <f t="shared" si="41"/>
        <v>199684.07502054784</v>
      </c>
      <c r="I132" s="577">
        <f t="shared" si="42"/>
        <v>199684.07502054784</v>
      </c>
      <c r="J132" s="514">
        <f t="shared" si="29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</row>
    <row r="133" spans="2:16">
      <c r="B133" s="195" t="str">
        <f t="shared" si="28"/>
        <v/>
      </c>
      <c r="C133" s="507">
        <f>IF(D93="","-",+C132+1)</f>
        <v>2047</v>
      </c>
      <c r="D133" s="374">
        <f>IF(F132+SUM(E$99:E132)=D$92,F132,D$92-SUM(E$99:E132))</f>
        <v>778967.03657861089</v>
      </c>
      <c r="E133" s="522">
        <f t="shared" si="38"/>
        <v>105284.58536585367</v>
      </c>
      <c r="F133" s="523">
        <f t="shared" si="39"/>
        <v>673682.45121275727</v>
      </c>
      <c r="G133" s="523">
        <f t="shared" si="40"/>
        <v>726324.74389568414</v>
      </c>
      <c r="H133" s="526">
        <f t="shared" si="41"/>
        <v>187732.77676386732</v>
      </c>
      <c r="I133" s="577">
        <f t="shared" si="42"/>
        <v>187732.77676386732</v>
      </c>
      <c r="J133" s="514">
        <f t="shared" si="29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</row>
    <row r="134" spans="2:16">
      <c r="B134" s="195" t="str">
        <f t="shared" si="28"/>
        <v/>
      </c>
      <c r="C134" s="507">
        <f>IF(D93="","-",+C133+1)</f>
        <v>2048</v>
      </c>
      <c r="D134" s="374">
        <f>IF(F133+SUM(E$99:E133)=D$92,F133,D$92-SUM(E$99:E133))</f>
        <v>673682.45121275727</v>
      </c>
      <c r="E134" s="522">
        <f t="shared" si="38"/>
        <v>105284.58536585367</v>
      </c>
      <c r="F134" s="523">
        <f t="shared" si="39"/>
        <v>568397.86584690365</v>
      </c>
      <c r="G134" s="523">
        <f t="shared" si="40"/>
        <v>621040.1585298304</v>
      </c>
      <c r="H134" s="526">
        <f t="shared" si="41"/>
        <v>175781.47850718681</v>
      </c>
      <c r="I134" s="577">
        <f t="shared" si="42"/>
        <v>175781.47850718681</v>
      </c>
      <c r="J134" s="514">
        <f t="shared" si="29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</row>
    <row r="135" spans="2:16">
      <c r="B135" s="195" t="str">
        <f t="shared" si="28"/>
        <v/>
      </c>
      <c r="C135" s="507">
        <f>IF(D93="","-",+C134+1)</f>
        <v>2049</v>
      </c>
      <c r="D135" s="374">
        <f>IF(F134+SUM(E$99:E134)=D$92,F134,D$92-SUM(E$99:E134))</f>
        <v>568397.86584690365</v>
      </c>
      <c r="E135" s="522">
        <f t="shared" si="38"/>
        <v>105284.58536585367</v>
      </c>
      <c r="F135" s="523">
        <f t="shared" si="39"/>
        <v>463113.28048104997</v>
      </c>
      <c r="G135" s="523">
        <f t="shared" si="40"/>
        <v>515755.57316397678</v>
      </c>
      <c r="H135" s="526">
        <f t="shared" si="41"/>
        <v>163830.1802505063</v>
      </c>
      <c r="I135" s="577">
        <f t="shared" si="42"/>
        <v>163830.1802505063</v>
      </c>
      <c r="J135" s="514">
        <f t="shared" si="29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</row>
    <row r="136" spans="2:16">
      <c r="B136" s="195" t="str">
        <f t="shared" si="28"/>
        <v/>
      </c>
      <c r="C136" s="507">
        <f>IF(D93="","-",+C135+1)</f>
        <v>2050</v>
      </c>
      <c r="D136" s="374">
        <f>IF(F135+SUM(E$99:E135)=D$92,F135,D$92-SUM(E$99:E135))</f>
        <v>463113.28048104997</v>
      </c>
      <c r="E136" s="522">
        <f t="shared" si="38"/>
        <v>105284.58536585367</v>
      </c>
      <c r="F136" s="523">
        <f t="shared" si="39"/>
        <v>357828.69511519629</v>
      </c>
      <c r="G136" s="523">
        <f t="shared" si="40"/>
        <v>410470.98779812315</v>
      </c>
      <c r="H136" s="526">
        <f t="shared" si="41"/>
        <v>151878.88199382578</v>
      </c>
      <c r="I136" s="577">
        <f t="shared" si="42"/>
        <v>151878.88199382578</v>
      </c>
      <c r="J136" s="514">
        <f t="shared" si="29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</row>
    <row r="137" spans="2:16">
      <c r="B137" s="195" t="str">
        <f t="shared" si="28"/>
        <v/>
      </c>
      <c r="C137" s="507">
        <f>IF(D93="","-",+C136+1)</f>
        <v>2051</v>
      </c>
      <c r="D137" s="374">
        <f>IF(F136+SUM(E$99:E136)=D$92,F136,D$92-SUM(E$99:E136))</f>
        <v>357828.69511519629</v>
      </c>
      <c r="E137" s="522">
        <f t="shared" si="38"/>
        <v>105284.58536585367</v>
      </c>
      <c r="F137" s="523">
        <f t="shared" si="39"/>
        <v>252544.10974934261</v>
      </c>
      <c r="G137" s="523">
        <f t="shared" si="40"/>
        <v>305186.40243226942</v>
      </c>
      <c r="H137" s="526">
        <f t="shared" si="41"/>
        <v>139927.58373714527</v>
      </c>
      <c r="I137" s="577">
        <f t="shared" si="42"/>
        <v>139927.58373714527</v>
      </c>
      <c r="J137" s="514">
        <f t="shared" si="29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</row>
    <row r="138" spans="2:16">
      <c r="B138" s="195" t="str">
        <f t="shared" si="28"/>
        <v/>
      </c>
      <c r="C138" s="507">
        <f>IF(D93="","-",+C137+1)</f>
        <v>2052</v>
      </c>
      <c r="D138" s="374">
        <f>IF(F137+SUM(E$99:E137)=D$92,F137,D$92-SUM(E$99:E137))</f>
        <v>252544.10974934261</v>
      </c>
      <c r="E138" s="522">
        <f t="shared" si="38"/>
        <v>105284.58536585367</v>
      </c>
      <c r="F138" s="523">
        <f t="shared" si="39"/>
        <v>147259.52438348893</v>
      </c>
      <c r="G138" s="523">
        <f t="shared" si="40"/>
        <v>199901.81706641577</v>
      </c>
      <c r="H138" s="526">
        <f t="shared" si="41"/>
        <v>127976.28548046475</v>
      </c>
      <c r="I138" s="577">
        <f t="shared" si="42"/>
        <v>127976.28548046475</v>
      </c>
      <c r="J138" s="514">
        <f t="shared" si="29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</row>
    <row r="139" spans="2:16">
      <c r="B139" s="195" t="str">
        <f t="shared" si="28"/>
        <v/>
      </c>
      <c r="C139" s="507">
        <f>IF(D93="","-",+C138+1)</f>
        <v>2053</v>
      </c>
      <c r="D139" s="374">
        <f>IF(F138+SUM(E$99:E138)=D$92,F138,D$92-SUM(E$99:E138))</f>
        <v>147259.52438348893</v>
      </c>
      <c r="E139" s="522">
        <f t="shared" si="38"/>
        <v>105284.58536585367</v>
      </c>
      <c r="F139" s="523">
        <f t="shared" si="39"/>
        <v>41974.939017635261</v>
      </c>
      <c r="G139" s="523">
        <f t="shared" si="40"/>
        <v>94617.231700562086</v>
      </c>
      <c r="H139" s="526">
        <f t="shared" si="41"/>
        <v>116024.98722378424</v>
      </c>
      <c r="I139" s="577">
        <f t="shared" si="42"/>
        <v>116024.98722378424</v>
      </c>
      <c r="J139" s="514">
        <f t="shared" si="29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</row>
    <row r="140" spans="2:16">
      <c r="B140" s="195" t="str">
        <f t="shared" si="28"/>
        <v/>
      </c>
      <c r="C140" s="507">
        <f>IF(D93="","-",+C139+1)</f>
        <v>2054</v>
      </c>
      <c r="D140" s="374">
        <f>IF(F139+SUM(E$99:E139)=D$92,F139,D$92-SUM(E$99:E139))</f>
        <v>41974.939017635261</v>
      </c>
      <c r="E140" s="522">
        <f t="shared" si="38"/>
        <v>41974.939017635261</v>
      </c>
      <c r="F140" s="523">
        <f t="shared" si="39"/>
        <v>0</v>
      </c>
      <c r="G140" s="523">
        <f t="shared" si="40"/>
        <v>20987.46950881763</v>
      </c>
      <c r="H140" s="526">
        <f t="shared" si="41"/>
        <v>44357.315382430417</v>
      </c>
      <c r="I140" s="577">
        <f t="shared" si="42"/>
        <v>44357.315382430417</v>
      </c>
      <c r="J140" s="514">
        <f t="shared" si="29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</row>
    <row r="141" spans="2:16">
      <c r="B141" s="195" t="str">
        <f t="shared" si="28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29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</row>
    <row r="142" spans="2:16">
      <c r="B142" s="195" t="str">
        <f t="shared" si="28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29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</row>
    <row r="143" spans="2:16">
      <c r="B143" s="195" t="str">
        <f t="shared" si="28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29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</row>
    <row r="144" spans="2:16">
      <c r="B144" s="195" t="str">
        <f t="shared" si="28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29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</row>
    <row r="145" spans="2:16">
      <c r="B145" s="195" t="str">
        <f t="shared" si="28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29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</row>
    <row r="146" spans="2:16">
      <c r="B146" s="195" t="str">
        <f t="shared" si="28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29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</row>
    <row r="147" spans="2:16">
      <c r="B147" s="195" t="str">
        <f t="shared" si="28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29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</row>
    <row r="148" spans="2:16">
      <c r="B148" s="195" t="str">
        <f t="shared" si="28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29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</row>
    <row r="149" spans="2:16">
      <c r="B149" s="195" t="str">
        <f t="shared" si="28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29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</row>
    <row r="150" spans="2:16">
      <c r="B150" s="195" t="str">
        <f t="shared" si="28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29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</row>
    <row r="151" spans="2:16">
      <c r="B151" s="195" t="str">
        <f t="shared" si="28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29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</row>
    <row r="152" spans="2:16">
      <c r="B152" s="195" t="str">
        <f t="shared" si="28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29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</row>
    <row r="153" spans="2:16">
      <c r="B153" s="195" t="str">
        <f t="shared" si="28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29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</row>
    <row r="154" spans="2:16" ht="13.5" thickBot="1">
      <c r="B154" s="195" t="str">
        <f t="shared" si="28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29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</row>
    <row r="155" spans="2:16">
      <c r="C155" s="374" t="s">
        <v>78</v>
      </c>
      <c r="D155" s="375"/>
      <c r="E155" s="375">
        <f>SUM(E99:E154)</f>
        <v>4316667.9999999991</v>
      </c>
      <c r="F155" s="375"/>
      <c r="G155" s="375"/>
      <c r="H155" s="375">
        <f>SUM(H99:H154)</f>
        <v>14525182.998868542</v>
      </c>
      <c r="I155" s="375">
        <f>SUM(I99:I154)</f>
        <v>14525182.998868542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1076798.4433679713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1076798.4433679713</v>
      </c>
      <c r="O6" s="269"/>
      <c r="P6" s="269"/>
    </row>
    <row r="7" spans="1:16" ht="13.5" thickBot="1">
      <c r="C7" s="467" t="s">
        <v>48</v>
      </c>
      <c r="D7" s="624" t="s">
        <v>313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312</v>
      </c>
      <c r="E9" s="637" t="s">
        <v>328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229453.26190476189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1206752.6370493844</v>
      </c>
      <c r="H21" s="639">
        <v>1206752.6370493844</v>
      </c>
      <c r="I21" s="511">
        <f t="shared" si="4"/>
        <v>0</v>
      </c>
      <c r="J21" s="511"/>
      <c r="K21" s="518">
        <f t="shared" si="0"/>
        <v>1206752.6370493844</v>
      </c>
      <c r="L21" s="519">
        <f t="shared" si="1"/>
        <v>0</v>
      </c>
      <c r="M21" s="518">
        <f t="shared" si="2"/>
        <v>1206752.6370493844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224117.13953488372</v>
      </c>
      <c r="F22" s="629">
        <v>8343256.0380034028</v>
      </c>
      <c r="G22" s="630">
        <v>1065891.6711645229</v>
      </c>
      <c r="H22" s="639">
        <v>1065891.6711645229</v>
      </c>
      <c r="I22" s="511">
        <f t="shared" si="4"/>
        <v>0</v>
      </c>
      <c r="J22" s="511"/>
      <c r="K22" s="518">
        <f t="shared" si="0"/>
        <v>1065891.6711645229</v>
      </c>
      <c r="L22" s="519">
        <f t="shared" si="1"/>
        <v>0</v>
      </c>
      <c r="M22" s="518">
        <f t="shared" si="2"/>
        <v>1065891.6711645229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>IU</v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1279102.1156257587</v>
      </c>
      <c r="H23" s="639">
        <v>1279102.1156257587</v>
      </c>
      <c r="I23" s="511">
        <f t="shared" si="4"/>
        <v>0</v>
      </c>
      <c r="J23" s="511"/>
      <c r="K23" s="518">
        <f t="shared" ref="K23" si="7">G23</f>
        <v>1279102.1156257587</v>
      </c>
      <c r="L23" s="519">
        <f t="shared" ref="L23" si="8">IF(K23&lt;&gt;0,+G23-K23,0)</f>
        <v>0</v>
      </c>
      <c r="M23" s="518">
        <f t="shared" ref="M23" si="9">H23</f>
        <v>1279102.1156257587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8108206.3550765738</v>
      </c>
      <c r="E24" s="630">
        <v>229453.26190476189</v>
      </c>
      <c r="F24" s="629">
        <v>7878753.0931718117</v>
      </c>
      <c r="G24" s="630">
        <v>1076798.4433679713</v>
      </c>
      <c r="H24" s="639">
        <v>1076798.4433679713</v>
      </c>
      <c r="I24" s="511">
        <f t="shared" si="4"/>
        <v>0</v>
      </c>
      <c r="J24" s="511"/>
      <c r="K24" s="518">
        <f t="shared" ref="K24" si="10">G24</f>
        <v>1076798.4433679713</v>
      </c>
      <c r="L24" s="519">
        <f t="shared" ref="L24" si="11">IF(K24&lt;&gt;0,+G24-K24,0)</f>
        <v>0</v>
      </c>
      <c r="M24" s="518">
        <f t="shared" ref="M24" si="12">H24</f>
        <v>1076798.4433679713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7878753.0931718117</v>
      </c>
      <c r="E25" s="522">
        <f t="shared" ref="E25:E72" si="13">IF(+$I$14&lt;F24,$I$14,D25)</f>
        <v>229453.26190476189</v>
      </c>
      <c r="F25" s="523">
        <f t="shared" ref="F25:F72" si="14">+D25-E25</f>
        <v>7649299.8312670495</v>
      </c>
      <c r="G25" s="524">
        <f t="shared" ref="G25:G51" si="15">+I$12*((D25+F25)/2)+E25</f>
        <v>1058790.8368219561</v>
      </c>
      <c r="H25" s="491">
        <f t="shared" ref="H25:H51" si="16">+I$13*((D25+F25)/2)+E25</f>
        <v>1058790.8368219561</v>
      </c>
      <c r="I25" s="511">
        <f t="shared" si="4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7649299.8312670495</v>
      </c>
      <c r="E26" s="522">
        <f t="shared" si="13"/>
        <v>229453.26190476189</v>
      </c>
      <c r="F26" s="523">
        <f t="shared" si="14"/>
        <v>7419846.5693622874</v>
      </c>
      <c r="G26" s="524">
        <f t="shared" si="15"/>
        <v>1034281.1043125518</v>
      </c>
      <c r="H26" s="491">
        <f t="shared" si="16"/>
        <v>1034281.1043125518</v>
      </c>
      <c r="I26" s="511">
        <f t="shared" si="4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7419846.5693622874</v>
      </c>
      <c r="E27" s="522">
        <f t="shared" si="13"/>
        <v>229453.26190476189</v>
      </c>
      <c r="F27" s="523">
        <f t="shared" si="14"/>
        <v>7190393.3074575253</v>
      </c>
      <c r="G27" s="524">
        <f t="shared" si="15"/>
        <v>1009771.3718031473</v>
      </c>
      <c r="H27" s="491">
        <f t="shared" si="16"/>
        <v>1009771.3718031473</v>
      </c>
      <c r="I27" s="511">
        <f t="shared" si="4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7190393.3074575253</v>
      </c>
      <c r="E28" s="522">
        <f t="shared" si="13"/>
        <v>229453.26190476189</v>
      </c>
      <c r="F28" s="523">
        <f t="shared" si="14"/>
        <v>6960940.0455527632</v>
      </c>
      <c r="G28" s="524">
        <f t="shared" si="15"/>
        <v>985261.63929374306</v>
      </c>
      <c r="H28" s="491">
        <f t="shared" si="16"/>
        <v>985261.63929374306</v>
      </c>
      <c r="I28" s="511">
        <f t="shared" si="4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6960940.0455527632</v>
      </c>
      <c r="E29" s="522">
        <f t="shared" si="13"/>
        <v>229453.26190476189</v>
      </c>
      <c r="F29" s="523">
        <f t="shared" si="14"/>
        <v>6731486.783648001</v>
      </c>
      <c r="G29" s="524">
        <f t="shared" si="15"/>
        <v>960751.90678433864</v>
      </c>
      <c r="H29" s="491">
        <f t="shared" si="16"/>
        <v>960751.90678433864</v>
      </c>
      <c r="I29" s="511">
        <f t="shared" si="4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6731486.783648001</v>
      </c>
      <c r="E30" s="522">
        <f t="shared" si="13"/>
        <v>229453.26190476189</v>
      </c>
      <c r="F30" s="523">
        <f t="shared" si="14"/>
        <v>6502033.5217432389</v>
      </c>
      <c r="G30" s="524">
        <f t="shared" si="15"/>
        <v>936242.17427493434</v>
      </c>
      <c r="H30" s="491">
        <f t="shared" si="16"/>
        <v>936242.17427493434</v>
      </c>
      <c r="I30" s="511">
        <f t="shared" si="4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6502033.5217432389</v>
      </c>
      <c r="E31" s="522">
        <f t="shared" si="13"/>
        <v>229453.26190476189</v>
      </c>
      <c r="F31" s="523">
        <f t="shared" si="14"/>
        <v>6272580.2598384768</v>
      </c>
      <c r="G31" s="524">
        <f t="shared" si="15"/>
        <v>911732.44176552992</v>
      </c>
      <c r="H31" s="491">
        <f t="shared" si="16"/>
        <v>911732.44176552992</v>
      </c>
      <c r="I31" s="511">
        <f t="shared" si="4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6272580.2598384768</v>
      </c>
      <c r="E32" s="522">
        <f t="shared" si="13"/>
        <v>229453.26190476189</v>
      </c>
      <c r="F32" s="523">
        <f t="shared" si="14"/>
        <v>6043126.9979337147</v>
      </c>
      <c r="G32" s="524">
        <f t="shared" si="15"/>
        <v>887222.70925612561</v>
      </c>
      <c r="H32" s="491">
        <f t="shared" si="16"/>
        <v>887222.70925612561</v>
      </c>
      <c r="I32" s="511">
        <f t="shared" si="4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6043126.9979337147</v>
      </c>
      <c r="E33" s="522">
        <f t="shared" si="13"/>
        <v>229453.26190476189</v>
      </c>
      <c r="F33" s="523">
        <f t="shared" si="14"/>
        <v>5813673.7360289525</v>
      </c>
      <c r="G33" s="524">
        <f t="shared" si="15"/>
        <v>862712.97674672119</v>
      </c>
      <c r="H33" s="491">
        <f t="shared" si="16"/>
        <v>862712.97674672119</v>
      </c>
      <c r="I33" s="511">
        <f t="shared" si="4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5813673.7360289525</v>
      </c>
      <c r="E34" s="522">
        <f t="shared" si="13"/>
        <v>229453.26190476189</v>
      </c>
      <c r="F34" s="523">
        <f t="shared" si="14"/>
        <v>5584220.4741241904</v>
      </c>
      <c r="G34" s="524">
        <f t="shared" si="15"/>
        <v>838203.24423731689</v>
      </c>
      <c r="H34" s="491">
        <f t="shared" si="16"/>
        <v>838203.24423731689</v>
      </c>
      <c r="I34" s="511">
        <f t="shared" si="4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5584220.4741241904</v>
      </c>
      <c r="E35" s="522">
        <f t="shared" si="13"/>
        <v>229453.26190476189</v>
      </c>
      <c r="F35" s="523">
        <f t="shared" si="14"/>
        <v>5354767.2122194283</v>
      </c>
      <c r="G35" s="524">
        <f t="shared" si="15"/>
        <v>813693.51172791247</v>
      </c>
      <c r="H35" s="491">
        <f t="shared" si="16"/>
        <v>813693.51172791247</v>
      </c>
      <c r="I35" s="511">
        <f t="shared" si="4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5354767.2122194283</v>
      </c>
      <c r="E36" s="522">
        <f t="shared" si="13"/>
        <v>229453.26190476189</v>
      </c>
      <c r="F36" s="523">
        <f t="shared" si="14"/>
        <v>5125313.9503146661</v>
      </c>
      <c r="G36" s="524">
        <f t="shared" si="15"/>
        <v>789183.77921850828</v>
      </c>
      <c r="H36" s="491">
        <f t="shared" si="16"/>
        <v>789183.77921850828</v>
      </c>
      <c r="I36" s="511">
        <f t="shared" si="4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5125313.9503146661</v>
      </c>
      <c r="E37" s="522">
        <f t="shared" si="13"/>
        <v>229453.26190476189</v>
      </c>
      <c r="F37" s="523">
        <f t="shared" si="14"/>
        <v>4895860.688409904</v>
      </c>
      <c r="G37" s="524">
        <f t="shared" si="15"/>
        <v>764674.04670910374</v>
      </c>
      <c r="H37" s="491">
        <f t="shared" si="16"/>
        <v>764674.04670910374</v>
      </c>
      <c r="I37" s="511">
        <f t="shared" si="4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4895860.688409904</v>
      </c>
      <c r="E38" s="522">
        <f t="shared" si="13"/>
        <v>229453.26190476189</v>
      </c>
      <c r="F38" s="523">
        <f t="shared" si="14"/>
        <v>4666407.4265051419</v>
      </c>
      <c r="G38" s="524">
        <f t="shared" si="15"/>
        <v>740164.31419969955</v>
      </c>
      <c r="H38" s="491">
        <f t="shared" si="16"/>
        <v>740164.31419969955</v>
      </c>
      <c r="I38" s="511">
        <f t="shared" si="4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4666407.4265051419</v>
      </c>
      <c r="E39" s="522">
        <f t="shared" si="13"/>
        <v>229453.26190476189</v>
      </c>
      <c r="F39" s="523">
        <f t="shared" si="14"/>
        <v>4436954.1646003798</v>
      </c>
      <c r="G39" s="524">
        <f t="shared" si="15"/>
        <v>715654.58169029513</v>
      </c>
      <c r="H39" s="491">
        <f t="shared" si="16"/>
        <v>715654.58169029513</v>
      </c>
      <c r="I39" s="511">
        <f t="shared" si="4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4436954.1646003798</v>
      </c>
      <c r="E40" s="522">
        <f t="shared" si="13"/>
        <v>229453.26190476189</v>
      </c>
      <c r="F40" s="523">
        <f t="shared" si="14"/>
        <v>4207500.9026956176</v>
      </c>
      <c r="G40" s="524">
        <f t="shared" si="15"/>
        <v>691144.84918089083</v>
      </c>
      <c r="H40" s="491">
        <f t="shared" si="16"/>
        <v>691144.84918089083</v>
      </c>
      <c r="I40" s="511">
        <f t="shared" si="4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4207500.9026956176</v>
      </c>
      <c r="E41" s="522">
        <f t="shared" si="13"/>
        <v>229453.26190476189</v>
      </c>
      <c r="F41" s="523">
        <f t="shared" si="14"/>
        <v>3978047.6407908555</v>
      </c>
      <c r="G41" s="524">
        <f t="shared" si="15"/>
        <v>666635.11667148641</v>
      </c>
      <c r="H41" s="491">
        <f t="shared" si="16"/>
        <v>666635.11667148641</v>
      </c>
      <c r="I41" s="511">
        <f t="shared" si="4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3978047.6407908555</v>
      </c>
      <c r="E42" s="522">
        <f t="shared" si="13"/>
        <v>229453.26190476189</v>
      </c>
      <c r="F42" s="523">
        <f t="shared" si="14"/>
        <v>3748594.3788860934</v>
      </c>
      <c r="G42" s="524">
        <f t="shared" si="15"/>
        <v>642125.3841620821</v>
      </c>
      <c r="H42" s="491">
        <f t="shared" si="16"/>
        <v>642125.3841620821</v>
      </c>
      <c r="I42" s="511">
        <f t="shared" si="4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3748594.3788860934</v>
      </c>
      <c r="E43" s="522">
        <f t="shared" si="13"/>
        <v>229453.26190476189</v>
      </c>
      <c r="F43" s="523">
        <f t="shared" si="14"/>
        <v>3519141.1169813313</v>
      </c>
      <c r="G43" s="524">
        <f t="shared" si="15"/>
        <v>617615.65165267768</v>
      </c>
      <c r="H43" s="491">
        <f t="shared" si="16"/>
        <v>617615.65165267768</v>
      </c>
      <c r="I43" s="511">
        <f t="shared" si="4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3519141.1169813313</v>
      </c>
      <c r="E44" s="522">
        <f t="shared" si="13"/>
        <v>229453.26190476189</v>
      </c>
      <c r="F44" s="523">
        <f t="shared" si="14"/>
        <v>3289687.8550765691</v>
      </c>
      <c r="G44" s="524">
        <f t="shared" si="15"/>
        <v>593105.91914327338</v>
      </c>
      <c r="H44" s="491">
        <f t="shared" si="16"/>
        <v>593105.91914327338</v>
      </c>
      <c r="I44" s="511">
        <f t="shared" si="4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3289687.8550765691</v>
      </c>
      <c r="E45" s="522">
        <f t="shared" si="13"/>
        <v>229453.26190476189</v>
      </c>
      <c r="F45" s="523">
        <f t="shared" si="14"/>
        <v>3060234.593171807</v>
      </c>
      <c r="G45" s="524">
        <f t="shared" si="15"/>
        <v>568596.18663386907</v>
      </c>
      <c r="H45" s="491">
        <f t="shared" si="16"/>
        <v>568596.18663386907</v>
      </c>
      <c r="I45" s="511">
        <f t="shared" si="4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3060234.593171807</v>
      </c>
      <c r="E46" s="522">
        <f t="shared" si="13"/>
        <v>229453.26190476189</v>
      </c>
      <c r="F46" s="523">
        <f t="shared" si="14"/>
        <v>2830781.3312670449</v>
      </c>
      <c r="G46" s="524">
        <f t="shared" si="15"/>
        <v>544086.45412446465</v>
      </c>
      <c r="H46" s="491">
        <f t="shared" si="16"/>
        <v>544086.45412446465</v>
      </c>
      <c r="I46" s="511">
        <f t="shared" si="4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2830781.3312670449</v>
      </c>
      <c r="E47" s="522">
        <f t="shared" si="13"/>
        <v>229453.26190476189</v>
      </c>
      <c r="F47" s="523">
        <f t="shared" si="14"/>
        <v>2601328.0693622828</v>
      </c>
      <c r="G47" s="524">
        <f t="shared" si="15"/>
        <v>519576.72161506035</v>
      </c>
      <c r="H47" s="491">
        <f t="shared" si="16"/>
        <v>519576.72161506035</v>
      </c>
      <c r="I47" s="511">
        <f t="shared" si="4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2601328.0693622828</v>
      </c>
      <c r="E48" s="522">
        <f t="shared" si="13"/>
        <v>229453.26190476189</v>
      </c>
      <c r="F48" s="523">
        <f t="shared" si="14"/>
        <v>2371874.8074575206</v>
      </c>
      <c r="G48" s="524">
        <f t="shared" si="15"/>
        <v>495066.98910565599</v>
      </c>
      <c r="H48" s="491">
        <f t="shared" si="16"/>
        <v>495066.98910565599</v>
      </c>
      <c r="I48" s="511">
        <f t="shared" si="4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2371874.8074575206</v>
      </c>
      <c r="E49" s="522">
        <f t="shared" si="13"/>
        <v>229453.26190476189</v>
      </c>
      <c r="F49" s="523">
        <f t="shared" si="14"/>
        <v>2142421.5455527585</v>
      </c>
      <c r="G49" s="524">
        <f t="shared" si="15"/>
        <v>470557.25659625162</v>
      </c>
      <c r="H49" s="491">
        <f t="shared" si="16"/>
        <v>470557.25659625162</v>
      </c>
      <c r="I49" s="511">
        <f t="shared" si="4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2142421.5455527585</v>
      </c>
      <c r="E50" s="522">
        <f t="shared" si="13"/>
        <v>229453.26190476189</v>
      </c>
      <c r="F50" s="523">
        <f t="shared" si="14"/>
        <v>1912968.2836479966</v>
      </c>
      <c r="G50" s="524">
        <f t="shared" si="15"/>
        <v>446047.52408684726</v>
      </c>
      <c r="H50" s="491">
        <f t="shared" si="16"/>
        <v>446047.52408684726</v>
      </c>
      <c r="I50" s="511">
        <f t="shared" si="4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1912968.2836479966</v>
      </c>
      <c r="E51" s="522">
        <f t="shared" si="13"/>
        <v>229453.26190476189</v>
      </c>
      <c r="F51" s="523">
        <f t="shared" si="14"/>
        <v>1683515.0217432347</v>
      </c>
      <c r="G51" s="524">
        <f t="shared" si="15"/>
        <v>421537.79157744296</v>
      </c>
      <c r="H51" s="491">
        <f t="shared" si="16"/>
        <v>421537.79157744296</v>
      </c>
      <c r="I51" s="511">
        <f t="shared" si="4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1683515.0217432347</v>
      </c>
      <c r="E52" s="522">
        <f t="shared" si="13"/>
        <v>229453.26190476189</v>
      </c>
      <c r="F52" s="523">
        <f t="shared" si="14"/>
        <v>1454061.7598384728</v>
      </c>
      <c r="G52" s="524">
        <f t="shared" ref="G52:G72" si="18">+I$12*((D52+F52)/2)+E52</f>
        <v>397028.05906803859</v>
      </c>
      <c r="H52" s="491">
        <f t="shared" ref="H52:H72" si="19">+I$13*((D52+F52)/2)+E52</f>
        <v>397028.05906803859</v>
      </c>
      <c r="I52" s="511">
        <f t="shared" si="4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1454061.7598384728</v>
      </c>
      <c r="E53" s="522">
        <f t="shared" si="13"/>
        <v>229453.26190476189</v>
      </c>
      <c r="F53" s="523">
        <f t="shared" si="14"/>
        <v>1224608.4979337109</v>
      </c>
      <c r="G53" s="524">
        <f t="shared" si="18"/>
        <v>372518.32655863429</v>
      </c>
      <c r="H53" s="491">
        <f t="shared" si="19"/>
        <v>372518.32655863429</v>
      </c>
      <c r="I53" s="511">
        <f t="shared" si="4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1224608.4979337109</v>
      </c>
      <c r="E54" s="522">
        <f t="shared" si="13"/>
        <v>229453.26190476189</v>
      </c>
      <c r="F54" s="523">
        <f t="shared" si="14"/>
        <v>995155.23602894903</v>
      </c>
      <c r="G54" s="524">
        <f t="shared" si="18"/>
        <v>348008.59404922999</v>
      </c>
      <c r="H54" s="491">
        <f t="shared" si="19"/>
        <v>348008.59404922999</v>
      </c>
      <c r="I54" s="511">
        <f t="shared" si="4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995155.23602894903</v>
      </c>
      <c r="E55" s="522">
        <f t="shared" si="13"/>
        <v>229453.26190476189</v>
      </c>
      <c r="F55" s="523">
        <f t="shared" si="14"/>
        <v>765701.97412418714</v>
      </c>
      <c r="G55" s="524">
        <f t="shared" si="18"/>
        <v>323498.86153982568</v>
      </c>
      <c r="H55" s="491">
        <f t="shared" si="19"/>
        <v>323498.86153982568</v>
      </c>
      <c r="I55" s="511">
        <f t="shared" si="4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765701.97412418714</v>
      </c>
      <c r="E56" s="522">
        <f t="shared" si="13"/>
        <v>229453.26190476189</v>
      </c>
      <c r="F56" s="523">
        <f t="shared" si="14"/>
        <v>536248.71221942524</v>
      </c>
      <c r="G56" s="524">
        <f t="shared" si="18"/>
        <v>298989.12903042132</v>
      </c>
      <c r="H56" s="491">
        <f t="shared" si="19"/>
        <v>298989.12903042132</v>
      </c>
      <c r="I56" s="511">
        <f t="shared" si="4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536248.71221942524</v>
      </c>
      <c r="E57" s="522">
        <f t="shared" si="13"/>
        <v>229453.26190476189</v>
      </c>
      <c r="F57" s="523">
        <f t="shared" si="14"/>
        <v>306795.45031466335</v>
      </c>
      <c r="G57" s="524">
        <f t="shared" si="18"/>
        <v>274479.39652101701</v>
      </c>
      <c r="H57" s="491">
        <f t="shared" si="19"/>
        <v>274479.39652101701</v>
      </c>
      <c r="I57" s="511">
        <f t="shared" si="4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306795.45031466335</v>
      </c>
      <c r="E58" s="522">
        <f t="shared" si="13"/>
        <v>229453.26190476189</v>
      </c>
      <c r="F58" s="523">
        <f t="shared" si="14"/>
        <v>77342.188409901457</v>
      </c>
      <c r="G58" s="524">
        <f t="shared" si="18"/>
        <v>249969.66401161268</v>
      </c>
      <c r="H58" s="491">
        <f t="shared" si="19"/>
        <v>249969.66401161268</v>
      </c>
      <c r="I58" s="511">
        <f t="shared" si="4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77342.188409901457</v>
      </c>
      <c r="E59" s="522">
        <f t="shared" si="13"/>
        <v>77342.188409901457</v>
      </c>
      <c r="F59" s="523">
        <f t="shared" si="14"/>
        <v>0</v>
      </c>
      <c r="G59" s="524">
        <f t="shared" si="18"/>
        <v>81472.956335975759</v>
      </c>
      <c r="H59" s="491">
        <f t="shared" si="19"/>
        <v>81472.956335975759</v>
      </c>
      <c r="I59" s="511">
        <f t="shared" si="4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4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4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4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4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4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4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4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4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4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4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4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4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4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9637036.9999999963</v>
      </c>
      <c r="F73" s="375"/>
      <c r="G73" s="375">
        <f>SUM(G17:G72)</f>
        <v>32547763.353508696</v>
      </c>
      <c r="H73" s="375">
        <f>SUM(H17:H72)</f>
        <v>32547763.353508696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1076798.4433679713</v>
      </c>
      <c r="N87" s="546">
        <f>IF(J92&lt;D11,0,VLOOKUP(J92,C17:O72,11))</f>
        <v>1076798.4433679713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1143219.7958879631</v>
      </c>
      <c r="N88" s="550">
        <f>IF(J92&lt;D11,0,VLOOKUP(J92,C99:P154,7))</f>
        <v>1143219.7958879631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66421.352519991808</v>
      </c>
      <c r="N89" s="555">
        <f>+N88-N87</f>
        <v>66421.352519991808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TP20100102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235049.68292682926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 t="shared" ref="L99:L104" si="20">H99</f>
        <v>797522.51965819846</v>
      </c>
      <c r="M99" s="519">
        <f t="shared" ref="M99:M104" si="21">IF(L99&lt;&gt;0,+H99-L99,0)</f>
        <v>0</v>
      </c>
      <c r="N99" s="518">
        <f t="shared" ref="N99:N104" si="22">I99</f>
        <v>797522.51965819846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 t="shared" si="20"/>
        <v>1464040.8814475967</v>
      </c>
      <c r="M100" s="519">
        <f t="shared" si="21"/>
        <v>0</v>
      </c>
      <c r="N100" s="518">
        <f t="shared" si="22"/>
        <v>1464040.8814475967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24">+I101-H101</f>
        <v>0</v>
      </c>
      <c r="K101" s="514"/>
      <c r="L101" s="518">
        <f t="shared" si="20"/>
        <v>1384764.5581805804</v>
      </c>
      <c r="M101" s="519">
        <f t="shared" si="21"/>
        <v>0</v>
      </c>
      <c r="N101" s="518">
        <f t="shared" si="22"/>
        <v>1384764.5581805804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3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24"/>
        <v>0</v>
      </c>
      <c r="K102" s="514"/>
      <c r="L102" s="518">
        <f t="shared" si="20"/>
        <v>1312464.9769978134</v>
      </c>
      <c r="M102" s="519">
        <f t="shared" si="21"/>
        <v>0</v>
      </c>
      <c r="N102" s="518">
        <f t="shared" si="22"/>
        <v>1312464.9769978134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3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24"/>
        <v>0</v>
      </c>
      <c r="K103" s="514"/>
      <c r="L103" s="518">
        <f t="shared" si="20"/>
        <v>1146768.2622772851</v>
      </c>
      <c r="M103" s="519">
        <f t="shared" si="21"/>
        <v>0</v>
      </c>
      <c r="N103" s="518">
        <f t="shared" si="22"/>
        <v>1146768.2622772851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3"/>
        <v/>
      </c>
      <c r="C104" s="507">
        <f>IF(D93="","-",+C103+1)</f>
        <v>2019</v>
      </c>
      <c r="D104" s="629">
        <v>8571591.2334809918</v>
      </c>
      <c r="E104" s="630">
        <v>224117.13953488372</v>
      </c>
      <c r="F104" s="631">
        <v>8347474.0939461077</v>
      </c>
      <c r="G104" s="631">
        <v>8459532.6637135502</v>
      </c>
      <c r="H104" s="633">
        <v>1129630.139349205</v>
      </c>
      <c r="I104" s="634">
        <v>1129630.139349205</v>
      </c>
      <c r="J104" s="514">
        <f t="shared" si="24"/>
        <v>0</v>
      </c>
      <c r="K104" s="514"/>
      <c r="L104" s="518">
        <f t="shared" si="20"/>
        <v>1129630.139349205</v>
      </c>
      <c r="M104" s="519">
        <f t="shared" si="21"/>
        <v>0</v>
      </c>
      <c r="N104" s="518">
        <f t="shared" si="22"/>
        <v>1129630.139349205</v>
      </c>
      <c r="O104" s="514">
        <f t="shared" ref="O104:O130" si="25">IF(N104&lt;&gt;0,+I104-N104,0)</f>
        <v>0</v>
      </c>
      <c r="P104" s="514">
        <f t="shared" ref="P104:P130" si="26">+O104-M104</f>
        <v>0</v>
      </c>
    </row>
    <row r="105" spans="1:16">
      <c r="B105" s="195" t="str">
        <f t="shared" si="23"/>
        <v/>
      </c>
      <c r="C105" s="507">
        <f>IF(D93="","-",+C104+1)</f>
        <v>2020</v>
      </c>
      <c r="D105" s="629">
        <v>8347474.0939461077</v>
      </c>
      <c r="E105" s="630">
        <v>229453.26190476189</v>
      </c>
      <c r="F105" s="631">
        <v>8118020.8320413455</v>
      </c>
      <c r="G105" s="631">
        <v>8232747.4629937261</v>
      </c>
      <c r="H105" s="633">
        <v>1115081.4585097209</v>
      </c>
      <c r="I105" s="634">
        <v>1115081.4585097209</v>
      </c>
      <c r="J105" s="514">
        <f t="shared" si="24"/>
        <v>0</v>
      </c>
      <c r="K105" s="514"/>
      <c r="L105" s="518">
        <f t="shared" ref="L105" si="27">H105</f>
        <v>1115081.4585097209</v>
      </c>
      <c r="M105" s="519">
        <f t="shared" ref="M105" si="28">IF(L105&lt;&gt;0,+H105-L105,0)</f>
        <v>0</v>
      </c>
      <c r="N105" s="518">
        <f t="shared" ref="N105" si="29">I105</f>
        <v>1115081.4585097209</v>
      </c>
      <c r="O105" s="514">
        <f t="shared" si="25"/>
        <v>0</v>
      </c>
      <c r="P105" s="514">
        <f t="shared" si="26"/>
        <v>0</v>
      </c>
    </row>
    <row r="106" spans="1:16">
      <c r="B106" s="195" t="str">
        <f t="shared" si="23"/>
        <v/>
      </c>
      <c r="C106" s="507">
        <f>IF(D93="","-",+C105+1)</f>
        <v>2021</v>
      </c>
      <c r="D106" s="374">
        <f>IF(F105+SUM(E$99:E105)=D$92,F105,D$92-SUM(E$99:E105))</f>
        <v>8118020.8320413455</v>
      </c>
      <c r="E106" s="522">
        <f t="shared" ref="E106:E154" si="30">IF(+$J$96&lt;F105,$J$96,D106)</f>
        <v>235049.68292682926</v>
      </c>
      <c r="F106" s="523">
        <f t="shared" ref="F106:F154" si="31">+D106-E106</f>
        <v>7882971.1491145166</v>
      </c>
      <c r="G106" s="523">
        <f t="shared" ref="G106:G154" si="32">+(F106+D106)/2</f>
        <v>8000495.9905779306</v>
      </c>
      <c r="H106" s="526">
        <f t="shared" ref="H106:H154" si="33">+J$94*G106+E106</f>
        <v>1143219.7958879631</v>
      </c>
      <c r="I106" s="577">
        <f t="shared" ref="I106:I154" si="34">+J$95*G106+E106</f>
        <v>1143219.7958879631</v>
      </c>
      <c r="J106" s="514">
        <f t="shared" si="24"/>
        <v>0</v>
      </c>
      <c r="K106" s="514"/>
      <c r="L106" s="525"/>
      <c r="M106" s="514">
        <f t="shared" ref="M106:M130" si="35">IF(L106&lt;&gt;0,+H106-L106,0)</f>
        <v>0</v>
      </c>
      <c r="N106" s="525"/>
      <c r="O106" s="514">
        <f t="shared" si="25"/>
        <v>0</v>
      </c>
      <c r="P106" s="514">
        <f t="shared" si="26"/>
        <v>0</v>
      </c>
    </row>
    <row r="107" spans="1:16">
      <c r="B107" s="195" t="str">
        <f t="shared" si="23"/>
        <v/>
      </c>
      <c r="C107" s="507">
        <f>IF(D93="","-",+C106+1)</f>
        <v>2022</v>
      </c>
      <c r="D107" s="374">
        <f>IF(F106+SUM(E$99:E106)=D$92,F106,D$92-SUM(E$99:E106))</f>
        <v>7882971.1491145166</v>
      </c>
      <c r="E107" s="522">
        <f t="shared" si="30"/>
        <v>235049.68292682926</v>
      </c>
      <c r="F107" s="523">
        <f t="shared" si="31"/>
        <v>7647921.4661876876</v>
      </c>
      <c r="G107" s="523">
        <f t="shared" si="32"/>
        <v>7765446.3076511025</v>
      </c>
      <c r="H107" s="526">
        <f t="shared" si="33"/>
        <v>1116538.3129715878</v>
      </c>
      <c r="I107" s="577">
        <f t="shared" si="34"/>
        <v>1116538.3129715878</v>
      </c>
      <c r="J107" s="514">
        <f t="shared" si="24"/>
        <v>0</v>
      </c>
      <c r="K107" s="514"/>
      <c r="L107" s="525"/>
      <c r="M107" s="514">
        <f t="shared" si="35"/>
        <v>0</v>
      </c>
      <c r="N107" s="525"/>
      <c r="O107" s="514">
        <f t="shared" si="25"/>
        <v>0</v>
      </c>
      <c r="P107" s="514">
        <f t="shared" si="26"/>
        <v>0</v>
      </c>
    </row>
    <row r="108" spans="1:16">
      <c r="B108" s="195" t="str">
        <f t="shared" si="23"/>
        <v/>
      </c>
      <c r="C108" s="507">
        <f>IF(D93="","-",+C107+1)</f>
        <v>2023</v>
      </c>
      <c r="D108" s="374">
        <f>IF(F107+SUM(E$99:E107)=D$92,F107,D$92-SUM(E$99:E107))</f>
        <v>7647921.4661876876</v>
      </c>
      <c r="E108" s="522">
        <f t="shared" si="30"/>
        <v>235049.68292682926</v>
      </c>
      <c r="F108" s="523">
        <f t="shared" si="31"/>
        <v>7412871.7832608586</v>
      </c>
      <c r="G108" s="523">
        <f t="shared" si="32"/>
        <v>7530396.6247242726</v>
      </c>
      <c r="H108" s="526">
        <f t="shared" si="33"/>
        <v>1089856.8300552119</v>
      </c>
      <c r="I108" s="577">
        <f t="shared" si="34"/>
        <v>1089856.8300552119</v>
      </c>
      <c r="J108" s="514">
        <f t="shared" si="24"/>
        <v>0</v>
      </c>
      <c r="K108" s="514"/>
      <c r="L108" s="525"/>
      <c r="M108" s="514">
        <f t="shared" si="35"/>
        <v>0</v>
      </c>
      <c r="N108" s="525"/>
      <c r="O108" s="514">
        <f t="shared" si="25"/>
        <v>0</v>
      </c>
      <c r="P108" s="514">
        <f t="shared" si="26"/>
        <v>0</v>
      </c>
    </row>
    <row r="109" spans="1:16">
      <c r="B109" s="195" t="str">
        <f t="shared" si="23"/>
        <v/>
      </c>
      <c r="C109" s="507">
        <f>IF(D93="","-",+C108+1)</f>
        <v>2024</v>
      </c>
      <c r="D109" s="374">
        <f>IF(F108+SUM(E$99:E108)=D$92,F108,D$92-SUM(E$99:E108))</f>
        <v>7412871.7832608586</v>
      </c>
      <c r="E109" s="522">
        <f t="shared" si="30"/>
        <v>235049.68292682926</v>
      </c>
      <c r="F109" s="523">
        <f t="shared" si="31"/>
        <v>7177822.1003340296</v>
      </c>
      <c r="G109" s="523">
        <f t="shared" si="32"/>
        <v>7295346.9417974446</v>
      </c>
      <c r="H109" s="526">
        <f t="shared" si="33"/>
        <v>1063175.3471388363</v>
      </c>
      <c r="I109" s="577">
        <f t="shared" si="34"/>
        <v>1063175.3471388363</v>
      </c>
      <c r="J109" s="514">
        <f t="shared" si="24"/>
        <v>0</v>
      </c>
      <c r="K109" s="514"/>
      <c r="L109" s="525"/>
      <c r="M109" s="514">
        <f t="shared" si="35"/>
        <v>0</v>
      </c>
      <c r="N109" s="525"/>
      <c r="O109" s="514">
        <f t="shared" si="25"/>
        <v>0</v>
      </c>
      <c r="P109" s="514">
        <f t="shared" si="26"/>
        <v>0</v>
      </c>
    </row>
    <row r="110" spans="1:16">
      <c r="B110" s="195" t="str">
        <f t="shared" si="23"/>
        <v/>
      </c>
      <c r="C110" s="507">
        <f>IF(D93="","-",+C109+1)</f>
        <v>2025</v>
      </c>
      <c r="D110" s="374">
        <f>IF(F109+SUM(E$99:E109)=D$92,F109,D$92-SUM(E$99:E109))</f>
        <v>7177822.1003340296</v>
      </c>
      <c r="E110" s="522">
        <f t="shared" si="30"/>
        <v>235049.68292682926</v>
      </c>
      <c r="F110" s="523">
        <f t="shared" si="31"/>
        <v>6942772.4174072007</v>
      </c>
      <c r="G110" s="523">
        <f t="shared" si="32"/>
        <v>7060297.2588706147</v>
      </c>
      <c r="H110" s="526">
        <f t="shared" si="33"/>
        <v>1036493.8642224607</v>
      </c>
      <c r="I110" s="577">
        <f t="shared" si="34"/>
        <v>1036493.8642224607</v>
      </c>
      <c r="J110" s="514">
        <f t="shared" si="24"/>
        <v>0</v>
      </c>
      <c r="K110" s="514"/>
      <c r="L110" s="525"/>
      <c r="M110" s="514">
        <f t="shared" si="35"/>
        <v>0</v>
      </c>
      <c r="N110" s="525"/>
      <c r="O110" s="514">
        <f t="shared" si="25"/>
        <v>0</v>
      </c>
      <c r="P110" s="514">
        <f t="shared" si="26"/>
        <v>0</v>
      </c>
    </row>
    <row r="111" spans="1:16">
      <c r="B111" s="195" t="str">
        <f t="shared" si="23"/>
        <v/>
      </c>
      <c r="C111" s="507">
        <f>IF(D93="","-",+C110+1)</f>
        <v>2026</v>
      </c>
      <c r="D111" s="374">
        <f>IF(F110+SUM(E$99:E110)=D$92,F110,D$92-SUM(E$99:E110))</f>
        <v>6942772.4174072007</v>
      </c>
      <c r="E111" s="522">
        <f t="shared" si="30"/>
        <v>235049.68292682926</v>
      </c>
      <c r="F111" s="523">
        <f t="shared" si="31"/>
        <v>6707722.7344803717</v>
      </c>
      <c r="G111" s="523">
        <f t="shared" si="32"/>
        <v>6825247.5759437867</v>
      </c>
      <c r="H111" s="526">
        <f t="shared" si="33"/>
        <v>1009812.381306085</v>
      </c>
      <c r="I111" s="577">
        <f t="shared" si="34"/>
        <v>1009812.381306085</v>
      </c>
      <c r="J111" s="514">
        <f t="shared" si="24"/>
        <v>0</v>
      </c>
      <c r="K111" s="514"/>
      <c r="L111" s="525"/>
      <c r="M111" s="514">
        <f t="shared" si="35"/>
        <v>0</v>
      </c>
      <c r="N111" s="525"/>
      <c r="O111" s="514">
        <f t="shared" si="25"/>
        <v>0</v>
      </c>
      <c r="P111" s="514">
        <f t="shared" si="26"/>
        <v>0</v>
      </c>
    </row>
    <row r="112" spans="1:16">
      <c r="B112" s="195" t="str">
        <f t="shared" si="23"/>
        <v/>
      </c>
      <c r="C112" s="507">
        <f>IF(D93="","-",+C111+1)</f>
        <v>2027</v>
      </c>
      <c r="D112" s="374">
        <f>IF(F111+SUM(E$99:E111)=D$92,F111,D$92-SUM(E$99:E111))</f>
        <v>6707722.7344803717</v>
      </c>
      <c r="E112" s="522">
        <f t="shared" si="30"/>
        <v>235049.68292682926</v>
      </c>
      <c r="F112" s="523">
        <f t="shared" si="31"/>
        <v>6472673.0515535427</v>
      </c>
      <c r="G112" s="523">
        <f t="shared" si="32"/>
        <v>6590197.8930169567</v>
      </c>
      <c r="H112" s="526">
        <f t="shared" si="33"/>
        <v>983130.89838970918</v>
      </c>
      <c r="I112" s="577">
        <f t="shared" si="34"/>
        <v>983130.89838970918</v>
      </c>
      <c r="J112" s="514">
        <f t="shared" si="24"/>
        <v>0</v>
      </c>
      <c r="K112" s="514"/>
      <c r="L112" s="525"/>
      <c r="M112" s="514">
        <f t="shared" si="35"/>
        <v>0</v>
      </c>
      <c r="N112" s="525"/>
      <c r="O112" s="514">
        <f t="shared" si="25"/>
        <v>0</v>
      </c>
      <c r="P112" s="514">
        <f t="shared" si="26"/>
        <v>0</v>
      </c>
    </row>
    <row r="113" spans="2:16">
      <c r="B113" s="195" t="str">
        <f t="shared" si="23"/>
        <v/>
      </c>
      <c r="C113" s="507">
        <f>IF(D93="","-",+C112+1)</f>
        <v>2028</v>
      </c>
      <c r="D113" s="374">
        <f>IF(F112+SUM(E$99:E112)=D$92,F112,D$92-SUM(E$99:E112))</f>
        <v>6472673.0515535427</v>
      </c>
      <c r="E113" s="522">
        <f t="shared" si="30"/>
        <v>235049.68292682926</v>
      </c>
      <c r="F113" s="523">
        <f t="shared" si="31"/>
        <v>6237623.3686267138</v>
      </c>
      <c r="G113" s="523">
        <f t="shared" si="32"/>
        <v>6355148.2100901287</v>
      </c>
      <c r="H113" s="526">
        <f t="shared" si="33"/>
        <v>956449.41547333379</v>
      </c>
      <c r="I113" s="577">
        <f t="shared" si="34"/>
        <v>956449.41547333379</v>
      </c>
      <c r="J113" s="514">
        <f t="shared" si="24"/>
        <v>0</v>
      </c>
      <c r="K113" s="514"/>
      <c r="L113" s="525"/>
      <c r="M113" s="514">
        <f t="shared" si="35"/>
        <v>0</v>
      </c>
      <c r="N113" s="525"/>
      <c r="O113" s="514">
        <f t="shared" si="25"/>
        <v>0</v>
      </c>
      <c r="P113" s="514">
        <f t="shared" si="26"/>
        <v>0</v>
      </c>
    </row>
    <row r="114" spans="2:16">
      <c r="B114" s="195" t="str">
        <f t="shared" si="23"/>
        <v/>
      </c>
      <c r="C114" s="507">
        <f>IF(D93="","-",+C113+1)</f>
        <v>2029</v>
      </c>
      <c r="D114" s="374">
        <f>IF(F113+SUM(E$99:E113)=D$92,F113,D$92-SUM(E$99:E113))</f>
        <v>6237623.3686267082</v>
      </c>
      <c r="E114" s="522">
        <f t="shared" si="30"/>
        <v>235049.68292682926</v>
      </c>
      <c r="F114" s="523">
        <f t="shared" si="31"/>
        <v>6002573.6856998792</v>
      </c>
      <c r="G114" s="523">
        <f t="shared" si="32"/>
        <v>6120098.5271632932</v>
      </c>
      <c r="H114" s="526">
        <f t="shared" si="33"/>
        <v>929767.93255695724</v>
      </c>
      <c r="I114" s="577">
        <f t="shared" si="34"/>
        <v>929767.93255695724</v>
      </c>
      <c r="J114" s="514">
        <f t="shared" si="24"/>
        <v>0</v>
      </c>
      <c r="K114" s="514"/>
      <c r="L114" s="525"/>
      <c r="M114" s="514">
        <f t="shared" si="35"/>
        <v>0</v>
      </c>
      <c r="N114" s="525"/>
      <c r="O114" s="514">
        <f t="shared" si="25"/>
        <v>0</v>
      </c>
      <c r="P114" s="514">
        <f t="shared" si="26"/>
        <v>0</v>
      </c>
    </row>
    <row r="115" spans="2:16">
      <c r="B115" s="195" t="str">
        <f t="shared" si="23"/>
        <v/>
      </c>
      <c r="C115" s="507">
        <f>IF(D93="","-",+C114+1)</f>
        <v>2030</v>
      </c>
      <c r="D115" s="374">
        <f>IF(F114+SUM(E$99:E114)=D$92,F114,D$92-SUM(E$99:E114))</f>
        <v>6002573.6856998792</v>
      </c>
      <c r="E115" s="522">
        <f t="shared" si="30"/>
        <v>235049.68292682926</v>
      </c>
      <c r="F115" s="523">
        <f t="shared" si="31"/>
        <v>5767524.0027730502</v>
      </c>
      <c r="G115" s="523">
        <f t="shared" si="32"/>
        <v>5885048.8442364652</v>
      </c>
      <c r="H115" s="526">
        <f t="shared" si="33"/>
        <v>903086.44964058185</v>
      </c>
      <c r="I115" s="577">
        <f t="shared" si="34"/>
        <v>903086.44964058185</v>
      </c>
      <c r="J115" s="514">
        <f t="shared" si="24"/>
        <v>0</v>
      </c>
      <c r="K115" s="514"/>
      <c r="L115" s="525"/>
      <c r="M115" s="514">
        <f t="shared" si="35"/>
        <v>0</v>
      </c>
      <c r="N115" s="525"/>
      <c r="O115" s="514">
        <f t="shared" si="25"/>
        <v>0</v>
      </c>
      <c r="P115" s="514">
        <f t="shared" si="26"/>
        <v>0</v>
      </c>
    </row>
    <row r="116" spans="2:16">
      <c r="B116" s="195" t="str">
        <f t="shared" si="23"/>
        <v/>
      </c>
      <c r="C116" s="507">
        <f>IF(D93="","-",+C115+1)</f>
        <v>2031</v>
      </c>
      <c r="D116" s="374">
        <f>IF(F115+SUM(E$99:E115)=D$92,F115,D$92-SUM(E$99:E115))</f>
        <v>5767524.0027730502</v>
      </c>
      <c r="E116" s="522">
        <f t="shared" si="30"/>
        <v>235049.68292682926</v>
      </c>
      <c r="F116" s="523">
        <f t="shared" si="31"/>
        <v>5532474.3198462212</v>
      </c>
      <c r="G116" s="523">
        <f t="shared" si="32"/>
        <v>5649999.1613096353</v>
      </c>
      <c r="H116" s="526">
        <f t="shared" si="33"/>
        <v>876404.96672420599</v>
      </c>
      <c r="I116" s="577">
        <f t="shared" si="34"/>
        <v>876404.96672420599</v>
      </c>
      <c r="J116" s="514">
        <f t="shared" si="24"/>
        <v>0</v>
      </c>
      <c r="K116" s="514"/>
      <c r="L116" s="525"/>
      <c r="M116" s="514">
        <f t="shared" si="35"/>
        <v>0</v>
      </c>
      <c r="N116" s="525"/>
      <c r="O116" s="514">
        <f t="shared" si="25"/>
        <v>0</v>
      </c>
      <c r="P116" s="514">
        <f t="shared" si="26"/>
        <v>0</v>
      </c>
    </row>
    <row r="117" spans="2:16">
      <c r="B117" s="195" t="str">
        <f t="shared" si="23"/>
        <v/>
      </c>
      <c r="C117" s="507">
        <f>IF(D93="","-",+C116+1)</f>
        <v>2032</v>
      </c>
      <c r="D117" s="374">
        <f>IF(F116+SUM(E$99:E116)=D$92,F116,D$92-SUM(E$99:E116))</f>
        <v>5532474.3198462212</v>
      </c>
      <c r="E117" s="522">
        <f t="shared" si="30"/>
        <v>235049.68292682926</v>
      </c>
      <c r="F117" s="523">
        <f t="shared" si="31"/>
        <v>5297424.6369193923</v>
      </c>
      <c r="G117" s="523">
        <f t="shared" si="32"/>
        <v>5414949.4783828072</v>
      </c>
      <c r="H117" s="526">
        <f t="shared" si="33"/>
        <v>849723.48380783037</v>
      </c>
      <c r="I117" s="577">
        <f t="shared" si="34"/>
        <v>849723.48380783037</v>
      </c>
      <c r="J117" s="514">
        <f t="shared" si="24"/>
        <v>0</v>
      </c>
      <c r="K117" s="514"/>
      <c r="L117" s="525"/>
      <c r="M117" s="514">
        <f t="shared" si="35"/>
        <v>0</v>
      </c>
      <c r="N117" s="525"/>
      <c r="O117" s="514">
        <f t="shared" si="25"/>
        <v>0</v>
      </c>
      <c r="P117" s="514">
        <f t="shared" si="26"/>
        <v>0</v>
      </c>
    </row>
    <row r="118" spans="2:16">
      <c r="B118" s="195" t="str">
        <f t="shared" si="23"/>
        <v/>
      </c>
      <c r="C118" s="507">
        <f>IF(D93="","-",+C117+1)</f>
        <v>2033</v>
      </c>
      <c r="D118" s="374">
        <f>IF(F117+SUM(E$99:E117)=D$92,F117,D$92-SUM(E$99:E117))</f>
        <v>5297424.6369193923</v>
      </c>
      <c r="E118" s="522">
        <f t="shared" si="30"/>
        <v>235049.68292682926</v>
      </c>
      <c r="F118" s="523">
        <f t="shared" si="31"/>
        <v>5062374.9539925633</v>
      </c>
      <c r="G118" s="523">
        <f t="shared" si="32"/>
        <v>5179899.7954559773</v>
      </c>
      <c r="H118" s="526">
        <f t="shared" si="33"/>
        <v>823042.00089145475</v>
      </c>
      <c r="I118" s="577">
        <f t="shared" si="34"/>
        <v>823042.00089145475</v>
      </c>
      <c r="J118" s="514">
        <f t="shared" si="24"/>
        <v>0</v>
      </c>
      <c r="K118" s="514"/>
      <c r="L118" s="525"/>
      <c r="M118" s="514">
        <f t="shared" si="35"/>
        <v>0</v>
      </c>
      <c r="N118" s="525"/>
      <c r="O118" s="514">
        <f t="shared" si="25"/>
        <v>0</v>
      </c>
      <c r="P118" s="514">
        <f t="shared" si="26"/>
        <v>0</v>
      </c>
    </row>
    <row r="119" spans="2:16">
      <c r="B119" s="195" t="str">
        <f t="shared" si="23"/>
        <v/>
      </c>
      <c r="C119" s="507">
        <f>IF(D93="","-",+C118+1)</f>
        <v>2034</v>
      </c>
      <c r="D119" s="374">
        <f>IF(F118+SUM(E$99:E118)=D$92,F118,D$92-SUM(E$99:E118))</f>
        <v>5062374.9539925633</v>
      </c>
      <c r="E119" s="522">
        <f t="shared" si="30"/>
        <v>235049.68292682926</v>
      </c>
      <c r="F119" s="523">
        <f t="shared" si="31"/>
        <v>4827325.2710657343</v>
      </c>
      <c r="G119" s="523">
        <f t="shared" si="32"/>
        <v>4944850.1125291493</v>
      </c>
      <c r="H119" s="526">
        <f t="shared" si="33"/>
        <v>796360.51797507913</v>
      </c>
      <c r="I119" s="577">
        <f t="shared" si="34"/>
        <v>796360.51797507913</v>
      </c>
      <c r="J119" s="514">
        <f t="shared" si="24"/>
        <v>0</v>
      </c>
      <c r="K119" s="514"/>
      <c r="L119" s="525"/>
      <c r="M119" s="514">
        <f t="shared" si="35"/>
        <v>0</v>
      </c>
      <c r="N119" s="525"/>
      <c r="O119" s="514">
        <f t="shared" si="25"/>
        <v>0</v>
      </c>
      <c r="P119" s="514">
        <f t="shared" si="26"/>
        <v>0</v>
      </c>
    </row>
    <row r="120" spans="2:16">
      <c r="B120" s="195" t="str">
        <f t="shared" si="23"/>
        <v/>
      </c>
      <c r="C120" s="507">
        <f>IF(D93="","-",+C119+1)</f>
        <v>2035</v>
      </c>
      <c r="D120" s="374">
        <f>IF(F119+SUM(E$99:E119)=D$92,F119,D$92-SUM(E$99:E119))</f>
        <v>4827325.2710657343</v>
      </c>
      <c r="E120" s="522">
        <f t="shared" si="30"/>
        <v>235049.68292682926</v>
      </c>
      <c r="F120" s="523">
        <f t="shared" si="31"/>
        <v>4592275.5881389054</v>
      </c>
      <c r="G120" s="523">
        <f t="shared" si="32"/>
        <v>4709800.4296023194</v>
      </c>
      <c r="H120" s="526">
        <f t="shared" si="33"/>
        <v>769679.03505870351</v>
      </c>
      <c r="I120" s="577">
        <f t="shared" si="34"/>
        <v>769679.03505870351</v>
      </c>
      <c r="J120" s="514">
        <f t="shared" si="24"/>
        <v>0</v>
      </c>
      <c r="K120" s="514"/>
      <c r="L120" s="525"/>
      <c r="M120" s="514">
        <f t="shared" si="35"/>
        <v>0</v>
      </c>
      <c r="N120" s="525"/>
      <c r="O120" s="514">
        <f t="shared" si="25"/>
        <v>0</v>
      </c>
      <c r="P120" s="514">
        <f t="shared" si="26"/>
        <v>0</v>
      </c>
    </row>
    <row r="121" spans="2:16">
      <c r="B121" s="195" t="str">
        <f t="shared" si="23"/>
        <v/>
      </c>
      <c r="C121" s="507">
        <f>IF(D93="","-",+C120+1)</f>
        <v>2036</v>
      </c>
      <c r="D121" s="374">
        <f>IF(F120+SUM(E$99:E120)=D$92,F120,D$92-SUM(E$99:E120))</f>
        <v>4592275.5881389054</v>
      </c>
      <c r="E121" s="522">
        <f t="shared" si="30"/>
        <v>235049.68292682926</v>
      </c>
      <c r="F121" s="523">
        <f t="shared" si="31"/>
        <v>4357225.9052120764</v>
      </c>
      <c r="G121" s="523">
        <f t="shared" si="32"/>
        <v>4474750.7466754913</v>
      </c>
      <c r="H121" s="526">
        <f t="shared" si="33"/>
        <v>742997.55214232788</v>
      </c>
      <c r="I121" s="577">
        <f t="shared" si="34"/>
        <v>742997.55214232788</v>
      </c>
      <c r="J121" s="514">
        <f t="shared" si="24"/>
        <v>0</v>
      </c>
      <c r="K121" s="514"/>
      <c r="L121" s="525"/>
      <c r="M121" s="514">
        <f t="shared" si="35"/>
        <v>0</v>
      </c>
      <c r="N121" s="525"/>
      <c r="O121" s="514">
        <f t="shared" si="25"/>
        <v>0</v>
      </c>
      <c r="P121" s="514">
        <f t="shared" si="26"/>
        <v>0</v>
      </c>
    </row>
    <row r="122" spans="2:16">
      <c r="B122" s="195" t="str">
        <f t="shared" si="23"/>
        <v/>
      </c>
      <c r="C122" s="507">
        <f>IF(D93="","-",+C121+1)</f>
        <v>2037</v>
      </c>
      <c r="D122" s="374">
        <f>IF(F121+SUM(E$99:E121)=D$92,F121,D$92-SUM(E$99:E121))</f>
        <v>4357225.9052120764</v>
      </c>
      <c r="E122" s="522">
        <f t="shared" si="30"/>
        <v>235049.68292682926</v>
      </c>
      <c r="F122" s="523">
        <f t="shared" si="31"/>
        <v>4122176.2222852469</v>
      </c>
      <c r="G122" s="523">
        <f t="shared" si="32"/>
        <v>4239701.0637486614</v>
      </c>
      <c r="H122" s="526">
        <f t="shared" si="33"/>
        <v>716316.06922595203</v>
      </c>
      <c r="I122" s="577">
        <f t="shared" si="34"/>
        <v>716316.06922595203</v>
      </c>
      <c r="J122" s="514">
        <f t="shared" si="24"/>
        <v>0</v>
      </c>
      <c r="K122" s="514"/>
      <c r="L122" s="525"/>
      <c r="M122" s="514">
        <f t="shared" si="35"/>
        <v>0</v>
      </c>
      <c r="N122" s="525"/>
      <c r="O122" s="514">
        <f t="shared" si="25"/>
        <v>0</v>
      </c>
      <c r="P122" s="514">
        <f t="shared" si="26"/>
        <v>0</v>
      </c>
    </row>
    <row r="123" spans="2:16">
      <c r="B123" s="195" t="str">
        <f t="shared" si="23"/>
        <v/>
      </c>
      <c r="C123" s="507">
        <f>IF(D93="","-",+C122+1)</f>
        <v>2038</v>
      </c>
      <c r="D123" s="374">
        <f>IF(F122+SUM(E$99:E122)=D$92,F122,D$92-SUM(E$99:E122))</f>
        <v>4122176.2222852469</v>
      </c>
      <c r="E123" s="522">
        <f t="shared" si="30"/>
        <v>235049.68292682926</v>
      </c>
      <c r="F123" s="523">
        <f t="shared" si="31"/>
        <v>3887126.5393584175</v>
      </c>
      <c r="G123" s="523">
        <f t="shared" si="32"/>
        <v>4004651.3808218325</v>
      </c>
      <c r="H123" s="526">
        <f t="shared" si="33"/>
        <v>689634.58630957641</v>
      </c>
      <c r="I123" s="577">
        <f t="shared" si="34"/>
        <v>689634.58630957641</v>
      </c>
      <c r="J123" s="514">
        <f t="shared" si="24"/>
        <v>0</v>
      </c>
      <c r="K123" s="514"/>
      <c r="L123" s="525"/>
      <c r="M123" s="514">
        <f t="shared" si="35"/>
        <v>0</v>
      </c>
      <c r="N123" s="525"/>
      <c r="O123" s="514">
        <f t="shared" si="25"/>
        <v>0</v>
      </c>
      <c r="P123" s="514">
        <f t="shared" si="26"/>
        <v>0</v>
      </c>
    </row>
    <row r="124" spans="2:16">
      <c r="B124" s="195" t="str">
        <f t="shared" si="23"/>
        <v/>
      </c>
      <c r="C124" s="507">
        <f>IF(D93="","-",+C123+1)</f>
        <v>2039</v>
      </c>
      <c r="D124" s="374">
        <f>IF(F123+SUM(E$99:E123)=D$92,F123,D$92-SUM(E$99:E123))</f>
        <v>3887126.5393584175</v>
      </c>
      <c r="E124" s="522">
        <f t="shared" si="30"/>
        <v>235049.68292682926</v>
      </c>
      <c r="F124" s="523">
        <f t="shared" si="31"/>
        <v>3652076.8564315881</v>
      </c>
      <c r="G124" s="523">
        <f t="shared" si="32"/>
        <v>3769601.6978950026</v>
      </c>
      <c r="H124" s="526">
        <f t="shared" si="33"/>
        <v>662953.10339320067</v>
      </c>
      <c r="I124" s="577">
        <f t="shared" si="34"/>
        <v>662953.10339320067</v>
      </c>
      <c r="J124" s="514">
        <f t="shared" si="24"/>
        <v>0</v>
      </c>
      <c r="K124" s="514"/>
      <c r="L124" s="525"/>
      <c r="M124" s="514">
        <f t="shared" si="35"/>
        <v>0</v>
      </c>
      <c r="N124" s="525"/>
      <c r="O124" s="514">
        <f t="shared" si="25"/>
        <v>0</v>
      </c>
      <c r="P124" s="514">
        <f t="shared" si="26"/>
        <v>0</v>
      </c>
    </row>
    <row r="125" spans="2:16">
      <c r="B125" s="195" t="str">
        <f t="shared" si="23"/>
        <v/>
      </c>
      <c r="C125" s="507">
        <f>IF(D93="","-",+C124+1)</f>
        <v>2040</v>
      </c>
      <c r="D125" s="374">
        <f>IF(F124+SUM(E$99:E124)=D$92,F124,D$92-SUM(E$99:E124))</f>
        <v>3652076.8564315881</v>
      </c>
      <c r="E125" s="522">
        <f t="shared" si="30"/>
        <v>235049.68292682926</v>
      </c>
      <c r="F125" s="523">
        <f t="shared" si="31"/>
        <v>3417027.1735047586</v>
      </c>
      <c r="G125" s="523">
        <f t="shared" si="32"/>
        <v>3534552.0149681736</v>
      </c>
      <c r="H125" s="526">
        <f t="shared" si="33"/>
        <v>636271.62047682505</v>
      </c>
      <c r="I125" s="577">
        <f t="shared" si="34"/>
        <v>636271.62047682505</v>
      </c>
      <c r="J125" s="514">
        <f t="shared" si="24"/>
        <v>0</v>
      </c>
      <c r="K125" s="514"/>
      <c r="L125" s="525"/>
      <c r="M125" s="514">
        <f t="shared" si="35"/>
        <v>0</v>
      </c>
      <c r="N125" s="525"/>
      <c r="O125" s="514">
        <f t="shared" si="25"/>
        <v>0</v>
      </c>
      <c r="P125" s="514">
        <f t="shared" si="26"/>
        <v>0</v>
      </c>
    </row>
    <row r="126" spans="2:16">
      <c r="B126" s="195" t="str">
        <f t="shared" si="23"/>
        <v/>
      </c>
      <c r="C126" s="507">
        <f>IF(D93="","-",+C125+1)</f>
        <v>2041</v>
      </c>
      <c r="D126" s="374">
        <f>IF(F125+SUM(E$99:E125)=D$92,F125,D$92-SUM(E$99:E125))</f>
        <v>3417027.1735047586</v>
      </c>
      <c r="E126" s="522">
        <f t="shared" si="30"/>
        <v>235049.68292682926</v>
      </c>
      <c r="F126" s="523">
        <f t="shared" si="31"/>
        <v>3181977.4905779292</v>
      </c>
      <c r="G126" s="523">
        <f t="shared" si="32"/>
        <v>3299502.3320413437</v>
      </c>
      <c r="H126" s="526">
        <f t="shared" si="33"/>
        <v>609590.13756044931</v>
      </c>
      <c r="I126" s="577">
        <f t="shared" si="34"/>
        <v>609590.13756044931</v>
      </c>
      <c r="J126" s="514">
        <f t="shared" si="24"/>
        <v>0</v>
      </c>
      <c r="K126" s="514"/>
      <c r="L126" s="525"/>
      <c r="M126" s="514">
        <f t="shared" si="35"/>
        <v>0</v>
      </c>
      <c r="N126" s="525"/>
      <c r="O126" s="514">
        <f t="shared" si="25"/>
        <v>0</v>
      </c>
      <c r="P126" s="514">
        <f t="shared" si="26"/>
        <v>0</v>
      </c>
    </row>
    <row r="127" spans="2:16">
      <c r="B127" s="195" t="str">
        <f t="shared" si="23"/>
        <v/>
      </c>
      <c r="C127" s="507">
        <f>IF(D93="","-",+C126+1)</f>
        <v>2042</v>
      </c>
      <c r="D127" s="374">
        <f>IF(F126+SUM(E$99:E126)=D$92,F126,D$92-SUM(E$99:E126))</f>
        <v>3181977.4905779292</v>
      </c>
      <c r="E127" s="522">
        <f t="shared" si="30"/>
        <v>235049.68292682926</v>
      </c>
      <c r="F127" s="523">
        <f t="shared" si="31"/>
        <v>2946927.8076510997</v>
      </c>
      <c r="G127" s="523">
        <f t="shared" si="32"/>
        <v>3064452.6491145147</v>
      </c>
      <c r="H127" s="526">
        <f t="shared" si="33"/>
        <v>582908.65464407369</v>
      </c>
      <c r="I127" s="577">
        <f t="shared" si="34"/>
        <v>582908.65464407369</v>
      </c>
      <c r="J127" s="514">
        <f t="shared" si="24"/>
        <v>0</v>
      </c>
      <c r="K127" s="514"/>
      <c r="L127" s="525"/>
      <c r="M127" s="514">
        <f t="shared" si="35"/>
        <v>0</v>
      </c>
      <c r="N127" s="525"/>
      <c r="O127" s="514">
        <f t="shared" si="25"/>
        <v>0</v>
      </c>
      <c r="P127" s="514">
        <f t="shared" si="26"/>
        <v>0</v>
      </c>
    </row>
    <row r="128" spans="2:16">
      <c r="B128" s="195" t="str">
        <f t="shared" si="23"/>
        <v/>
      </c>
      <c r="C128" s="507">
        <f>IF(D93="","-",+C127+1)</f>
        <v>2043</v>
      </c>
      <c r="D128" s="374">
        <f>IF(F127+SUM(E$99:E127)=D$92,F127,D$92-SUM(E$99:E127))</f>
        <v>2946927.8076510997</v>
      </c>
      <c r="E128" s="522">
        <f t="shared" si="30"/>
        <v>235049.68292682926</v>
      </c>
      <c r="F128" s="523">
        <f t="shared" si="31"/>
        <v>2711878.1247242703</v>
      </c>
      <c r="G128" s="523">
        <f t="shared" si="32"/>
        <v>2829402.9661876848</v>
      </c>
      <c r="H128" s="526">
        <f t="shared" si="33"/>
        <v>556227.17172769783</v>
      </c>
      <c r="I128" s="577">
        <f t="shared" si="34"/>
        <v>556227.17172769783</v>
      </c>
      <c r="J128" s="514">
        <f t="shared" si="24"/>
        <v>0</v>
      </c>
      <c r="K128" s="514"/>
      <c r="L128" s="525"/>
      <c r="M128" s="514">
        <f t="shared" si="35"/>
        <v>0</v>
      </c>
      <c r="N128" s="525"/>
      <c r="O128" s="514">
        <f t="shared" si="25"/>
        <v>0</v>
      </c>
      <c r="P128" s="514">
        <f t="shared" si="26"/>
        <v>0</v>
      </c>
    </row>
    <row r="129" spans="2:16">
      <c r="B129" s="195" t="str">
        <f t="shared" si="23"/>
        <v/>
      </c>
      <c r="C129" s="507">
        <f>IF(D93="","-",+C128+1)</f>
        <v>2044</v>
      </c>
      <c r="D129" s="374">
        <f>IF(F128+SUM(E$99:E128)=D$92,F128,D$92-SUM(E$99:E128))</f>
        <v>2711878.1247242703</v>
      </c>
      <c r="E129" s="522">
        <f t="shared" si="30"/>
        <v>235049.68292682926</v>
      </c>
      <c r="F129" s="523">
        <f t="shared" si="31"/>
        <v>2476828.4417974409</v>
      </c>
      <c r="G129" s="523">
        <f t="shared" si="32"/>
        <v>2594353.2832608558</v>
      </c>
      <c r="H129" s="526">
        <f t="shared" si="33"/>
        <v>529545.68881132221</v>
      </c>
      <c r="I129" s="577">
        <f t="shared" si="34"/>
        <v>529545.68881132221</v>
      </c>
      <c r="J129" s="514">
        <f t="shared" si="24"/>
        <v>0</v>
      </c>
      <c r="K129" s="514"/>
      <c r="L129" s="525"/>
      <c r="M129" s="514">
        <f t="shared" si="35"/>
        <v>0</v>
      </c>
      <c r="N129" s="525"/>
      <c r="O129" s="514">
        <f t="shared" si="25"/>
        <v>0</v>
      </c>
      <c r="P129" s="514">
        <f t="shared" si="26"/>
        <v>0</v>
      </c>
    </row>
    <row r="130" spans="2:16">
      <c r="B130" s="195" t="str">
        <f t="shared" si="23"/>
        <v/>
      </c>
      <c r="C130" s="507">
        <f>IF(D93="","-",+C129+1)</f>
        <v>2045</v>
      </c>
      <c r="D130" s="374">
        <f>IF(F129+SUM(E$99:E129)=D$92,F129,D$92-SUM(E$99:E129))</f>
        <v>2476828.4417974409</v>
      </c>
      <c r="E130" s="522">
        <f t="shared" si="30"/>
        <v>235049.68292682926</v>
      </c>
      <c r="F130" s="523">
        <f t="shared" si="31"/>
        <v>2241778.7588706114</v>
      </c>
      <c r="G130" s="523">
        <f t="shared" si="32"/>
        <v>2359303.6003340259</v>
      </c>
      <c r="H130" s="526">
        <f t="shared" si="33"/>
        <v>502864.20589494641</v>
      </c>
      <c r="I130" s="577">
        <f t="shared" si="34"/>
        <v>502864.20589494641</v>
      </c>
      <c r="J130" s="514">
        <f t="shared" si="24"/>
        <v>0</v>
      </c>
      <c r="K130" s="514"/>
      <c r="L130" s="525"/>
      <c r="M130" s="514">
        <f t="shared" si="35"/>
        <v>0</v>
      </c>
      <c r="N130" s="525"/>
      <c r="O130" s="514">
        <f t="shared" si="25"/>
        <v>0</v>
      </c>
      <c r="P130" s="514">
        <f t="shared" si="26"/>
        <v>0</v>
      </c>
    </row>
    <row r="131" spans="2:16">
      <c r="B131" s="195" t="str">
        <f t="shared" si="23"/>
        <v/>
      </c>
      <c r="C131" s="507">
        <f>IF(D93="","-",+C130+1)</f>
        <v>2046</v>
      </c>
      <c r="D131" s="374">
        <f>IF(F130+SUM(E$99:E130)=D$92,F130,D$92-SUM(E$99:E130))</f>
        <v>2241778.7588706114</v>
      </c>
      <c r="E131" s="522">
        <f t="shared" si="30"/>
        <v>235049.68292682926</v>
      </c>
      <c r="F131" s="523">
        <f t="shared" si="31"/>
        <v>2006729.0759437822</v>
      </c>
      <c r="G131" s="523">
        <f t="shared" si="32"/>
        <v>2124253.9174071969</v>
      </c>
      <c r="H131" s="526">
        <f t="shared" si="33"/>
        <v>476182.72297857073</v>
      </c>
      <c r="I131" s="577">
        <f t="shared" si="34"/>
        <v>476182.72297857073</v>
      </c>
      <c r="J131" s="514">
        <f t="shared" si="24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>
      <c r="B132" s="195" t="str">
        <f t="shared" si="23"/>
        <v/>
      </c>
      <c r="C132" s="507">
        <f>IF(D93="","-",+C131+1)</f>
        <v>2047</v>
      </c>
      <c r="D132" s="374">
        <f>IF(F131+SUM(E$99:E131)=D$92,F131,D$92-SUM(E$99:E131))</f>
        <v>2006729.0759437822</v>
      </c>
      <c r="E132" s="522">
        <f t="shared" si="30"/>
        <v>235049.68292682926</v>
      </c>
      <c r="F132" s="523">
        <f t="shared" si="31"/>
        <v>1771679.393016953</v>
      </c>
      <c r="G132" s="523">
        <f t="shared" si="32"/>
        <v>1889204.2344803675</v>
      </c>
      <c r="H132" s="526">
        <f t="shared" si="33"/>
        <v>449501.24006219505</v>
      </c>
      <c r="I132" s="577">
        <f t="shared" si="34"/>
        <v>449501.24006219505</v>
      </c>
      <c r="J132" s="514">
        <f t="shared" si="24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>
      <c r="B133" s="195" t="str">
        <f t="shared" si="23"/>
        <v/>
      </c>
      <c r="C133" s="507">
        <f>IF(D93="","-",+C132+1)</f>
        <v>2048</v>
      </c>
      <c r="D133" s="374">
        <f>IF(F132+SUM(E$99:E132)=D$92,F132,D$92-SUM(E$99:E132))</f>
        <v>1771679.393016953</v>
      </c>
      <c r="E133" s="522">
        <f t="shared" si="30"/>
        <v>235049.68292682926</v>
      </c>
      <c r="F133" s="523">
        <f t="shared" si="31"/>
        <v>1536629.7100901238</v>
      </c>
      <c r="G133" s="523">
        <f t="shared" si="32"/>
        <v>1654154.5515535385</v>
      </c>
      <c r="H133" s="526">
        <f t="shared" si="33"/>
        <v>422819.75714581937</v>
      </c>
      <c r="I133" s="577">
        <f t="shared" si="34"/>
        <v>422819.75714581937</v>
      </c>
      <c r="J133" s="514">
        <f t="shared" si="24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>
      <c r="B134" s="195" t="str">
        <f t="shared" si="23"/>
        <v/>
      </c>
      <c r="C134" s="507">
        <f>IF(D93="","-",+C133+1)</f>
        <v>2049</v>
      </c>
      <c r="D134" s="374">
        <f>IF(F133+SUM(E$99:E133)=D$92,F133,D$92-SUM(E$99:E133))</f>
        <v>1536629.7100901238</v>
      </c>
      <c r="E134" s="522">
        <f t="shared" si="30"/>
        <v>235049.68292682926</v>
      </c>
      <c r="F134" s="523">
        <f t="shared" si="31"/>
        <v>1301580.0271632946</v>
      </c>
      <c r="G134" s="523">
        <f t="shared" si="32"/>
        <v>1419104.8686267091</v>
      </c>
      <c r="H134" s="526">
        <f t="shared" si="33"/>
        <v>396138.27422944369</v>
      </c>
      <c r="I134" s="577">
        <f t="shared" si="34"/>
        <v>396138.27422944369</v>
      </c>
      <c r="J134" s="514">
        <f t="shared" si="24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>
      <c r="B135" s="195" t="str">
        <f t="shared" si="23"/>
        <v/>
      </c>
      <c r="C135" s="507">
        <f>IF(D93="","-",+C134+1)</f>
        <v>2050</v>
      </c>
      <c r="D135" s="374">
        <f>IF(F134+SUM(E$99:E134)=D$92,F134,D$92-SUM(E$99:E134))</f>
        <v>1301580.0271632946</v>
      </c>
      <c r="E135" s="522">
        <f t="shared" si="30"/>
        <v>235049.68292682926</v>
      </c>
      <c r="F135" s="523">
        <f t="shared" si="31"/>
        <v>1066530.3442364654</v>
      </c>
      <c r="G135" s="523">
        <f t="shared" si="32"/>
        <v>1184055.1856998801</v>
      </c>
      <c r="H135" s="526">
        <f t="shared" si="33"/>
        <v>369456.79131306801</v>
      </c>
      <c r="I135" s="577">
        <f t="shared" si="34"/>
        <v>369456.79131306801</v>
      </c>
      <c r="J135" s="514">
        <f t="shared" si="24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>
      <c r="B136" s="195" t="str">
        <f t="shared" si="23"/>
        <v/>
      </c>
      <c r="C136" s="507">
        <f>IF(D93="","-",+C135+1)</f>
        <v>2051</v>
      </c>
      <c r="D136" s="374">
        <f>IF(F135+SUM(E$99:E135)=D$92,F135,D$92-SUM(E$99:E135))</f>
        <v>1066530.3442364654</v>
      </c>
      <c r="E136" s="522">
        <f t="shared" si="30"/>
        <v>235049.68292682926</v>
      </c>
      <c r="F136" s="523">
        <f t="shared" si="31"/>
        <v>831480.6613096362</v>
      </c>
      <c r="G136" s="523">
        <f t="shared" si="32"/>
        <v>949005.5027730508</v>
      </c>
      <c r="H136" s="526">
        <f t="shared" si="33"/>
        <v>342775.30839669233</v>
      </c>
      <c r="I136" s="577">
        <f t="shared" si="34"/>
        <v>342775.30839669233</v>
      </c>
      <c r="J136" s="514">
        <f t="shared" si="24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>
      <c r="B137" s="195" t="str">
        <f t="shared" si="23"/>
        <v/>
      </c>
      <c r="C137" s="507">
        <f>IF(D93="","-",+C136+1)</f>
        <v>2052</v>
      </c>
      <c r="D137" s="374">
        <f>IF(F136+SUM(E$99:E136)=D$92,F136,D$92-SUM(E$99:E136))</f>
        <v>831480.6613096362</v>
      </c>
      <c r="E137" s="522">
        <f t="shared" si="30"/>
        <v>235049.68292682926</v>
      </c>
      <c r="F137" s="523">
        <f t="shared" si="31"/>
        <v>596430.97838280699</v>
      </c>
      <c r="G137" s="523">
        <f t="shared" si="32"/>
        <v>713955.8198462216</v>
      </c>
      <c r="H137" s="526">
        <f t="shared" si="33"/>
        <v>316093.82548031665</v>
      </c>
      <c r="I137" s="577">
        <f t="shared" si="34"/>
        <v>316093.82548031665</v>
      </c>
      <c r="J137" s="514">
        <f t="shared" si="24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>
      <c r="B138" s="195" t="str">
        <f t="shared" si="23"/>
        <v/>
      </c>
      <c r="C138" s="507">
        <f>IF(D93="","-",+C137+1)</f>
        <v>2053</v>
      </c>
      <c r="D138" s="374">
        <f>IF(F137+SUM(E$99:E137)=D$92,F137,D$92-SUM(E$99:E137))</f>
        <v>596430.97838280699</v>
      </c>
      <c r="E138" s="522">
        <f t="shared" si="30"/>
        <v>235049.68292682926</v>
      </c>
      <c r="F138" s="523">
        <f t="shared" si="31"/>
        <v>361381.29545597773</v>
      </c>
      <c r="G138" s="523">
        <f t="shared" si="32"/>
        <v>478906.13691939239</v>
      </c>
      <c r="H138" s="526">
        <f t="shared" si="33"/>
        <v>289412.34256394097</v>
      </c>
      <c r="I138" s="577">
        <f t="shared" si="34"/>
        <v>289412.34256394097</v>
      </c>
      <c r="J138" s="514">
        <f t="shared" si="24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>
      <c r="B139" s="195" t="str">
        <f t="shared" si="23"/>
        <v/>
      </c>
      <c r="C139" s="507">
        <f>IF(D93="","-",+C138+1)</f>
        <v>2054</v>
      </c>
      <c r="D139" s="374">
        <f>IF(F138+SUM(E$99:E138)=D$92,F138,D$92-SUM(E$99:E138))</f>
        <v>361381.29545597773</v>
      </c>
      <c r="E139" s="522">
        <f t="shared" si="30"/>
        <v>235049.68292682926</v>
      </c>
      <c r="F139" s="523">
        <f t="shared" si="31"/>
        <v>126331.61252914846</v>
      </c>
      <c r="G139" s="523">
        <f t="shared" si="32"/>
        <v>243856.4539925631</v>
      </c>
      <c r="H139" s="526">
        <f t="shared" si="33"/>
        <v>262730.85964756529</v>
      </c>
      <c r="I139" s="577">
        <f t="shared" si="34"/>
        <v>262730.85964756529</v>
      </c>
      <c r="J139" s="514">
        <f t="shared" si="24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>
      <c r="B140" s="195" t="str">
        <f t="shared" si="23"/>
        <v/>
      </c>
      <c r="C140" s="507">
        <f>IF(D93="","-",+C139+1)</f>
        <v>2055</v>
      </c>
      <c r="D140" s="374">
        <f>IF(F139+SUM(E$99:E139)=D$92,F139,D$92-SUM(E$99:E139))</f>
        <v>126331.61252914846</v>
      </c>
      <c r="E140" s="522">
        <f t="shared" si="30"/>
        <v>126331.61252914846</v>
      </c>
      <c r="F140" s="523">
        <f t="shared" si="31"/>
        <v>0</v>
      </c>
      <c r="G140" s="523">
        <f t="shared" si="32"/>
        <v>63165.806264574232</v>
      </c>
      <c r="H140" s="526">
        <f t="shared" si="33"/>
        <v>133501.83016042254</v>
      </c>
      <c r="I140" s="577">
        <f t="shared" si="34"/>
        <v>133501.83016042254</v>
      </c>
      <c r="J140" s="514">
        <f t="shared" si="24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>
      <c r="B141" s="195" t="str">
        <f t="shared" si="23"/>
        <v/>
      </c>
      <c r="C141" s="507">
        <f>IF(D93="","-",+C140+1)</f>
        <v>2056</v>
      </c>
      <c r="D141" s="374">
        <f>IF(F140+SUM(E$99:E140)=D$92,F140,D$92-SUM(E$99:E140))</f>
        <v>0</v>
      </c>
      <c r="E141" s="522">
        <f t="shared" si="30"/>
        <v>0</v>
      </c>
      <c r="F141" s="523">
        <f t="shared" si="31"/>
        <v>0</v>
      </c>
      <c r="G141" s="523">
        <f t="shared" si="32"/>
        <v>0</v>
      </c>
      <c r="H141" s="526">
        <f t="shared" si="33"/>
        <v>0</v>
      </c>
      <c r="I141" s="577">
        <f t="shared" si="34"/>
        <v>0</v>
      </c>
      <c r="J141" s="514">
        <f t="shared" si="24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>
      <c r="B142" s="195" t="str">
        <f t="shared" si="23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4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>
      <c r="B143" s="195" t="str">
        <f t="shared" si="23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4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>
      <c r="B144" s="195" t="str">
        <f t="shared" si="23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4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>
      <c r="B145" s="195" t="str">
        <f t="shared" si="23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4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>
      <c r="B146" s="195" t="str">
        <f t="shared" si="23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4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>
      <c r="B147" s="195" t="str">
        <f t="shared" si="23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4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>
      <c r="B148" s="195" t="str">
        <f t="shared" si="23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4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>
      <c r="B149" s="195" t="str">
        <f t="shared" si="23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4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>
      <c r="B150" s="195" t="str">
        <f t="shared" si="23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4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>
      <c r="B151" s="195" t="str">
        <f t="shared" si="23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4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>
      <c r="B152" s="195" t="str">
        <f t="shared" si="23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4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>
      <c r="B153" s="195" t="str">
        <f t="shared" si="23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4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.5" thickBot="1">
      <c r="B154" s="195" t="str">
        <f t="shared" si="23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4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>
      <c r="C155" s="374" t="s">
        <v>78</v>
      </c>
      <c r="D155" s="375"/>
      <c r="E155" s="375">
        <f>SUM(E99:E154)</f>
        <v>9637037</v>
      </c>
      <c r="F155" s="375"/>
      <c r="G155" s="375"/>
      <c r="H155" s="375">
        <f>SUM(H99:H154)</f>
        <v>32384935.770684816</v>
      </c>
      <c r="I155" s="375">
        <f>SUM(I99:I154)</f>
        <v>32384935.770684816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view="pageBreakPreview" zoomScale="81" zoomScaleNormal="100" zoomScaleSheetLayoutView="81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552180.11306412728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552180.11306412728</v>
      </c>
      <c r="O6" s="269"/>
      <c r="P6" s="269"/>
    </row>
    <row r="7" spans="1:16" ht="13.5" thickBot="1">
      <c r="C7" s="467" t="s">
        <v>48</v>
      </c>
      <c r="D7" s="624" t="s">
        <v>315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314</v>
      </c>
      <c r="E9" s="637" t="s">
        <v>325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4866028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115857.80952380953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618267.80067785794</v>
      </c>
      <c r="H21" s="639">
        <v>618267.80067785794</v>
      </c>
      <c r="I21" s="511">
        <f t="shared" si="4"/>
        <v>0</v>
      </c>
      <c r="J21" s="511"/>
      <c r="K21" s="518">
        <f t="shared" si="0"/>
        <v>618267.80067785794</v>
      </c>
      <c r="L21" s="519">
        <f t="shared" si="1"/>
        <v>0</v>
      </c>
      <c r="M21" s="518">
        <f t="shared" si="2"/>
        <v>618267.80067785794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113163.44186046511</v>
      </c>
      <c r="F22" s="629">
        <v>4292684.1731896391</v>
      </c>
      <c r="G22" s="630">
        <v>546157.53265287506</v>
      </c>
      <c r="H22" s="639">
        <v>546157.53265287506</v>
      </c>
      <c r="I22" s="511">
        <f t="shared" si="4"/>
        <v>0</v>
      </c>
      <c r="J22" s="511"/>
      <c r="K22" s="518">
        <f t="shared" si="0"/>
        <v>546157.53265287506</v>
      </c>
      <c r="L22" s="519">
        <f t="shared" si="1"/>
        <v>0</v>
      </c>
      <c r="M22" s="518">
        <f t="shared" si="2"/>
        <v>546157.53265287506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>IU</v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656014.86274685466</v>
      </c>
      <c r="H23" s="639">
        <v>656014.86274685466</v>
      </c>
      <c r="I23" s="511">
        <f t="shared" si="4"/>
        <v>0</v>
      </c>
      <c r="J23" s="511"/>
      <c r="K23" s="518">
        <f t="shared" ref="K23" si="7">G23</f>
        <v>656014.86274685466</v>
      </c>
      <c r="L23" s="519">
        <f t="shared" ref="L23" si="8">IF(K23&lt;&gt;0,+G23-K23,0)</f>
        <v>0</v>
      </c>
      <c r="M23" s="518">
        <f t="shared" ref="M23" si="9">H23</f>
        <v>656014.86274685466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4174000.5634335415</v>
      </c>
      <c r="E24" s="630">
        <v>115857.80952380953</v>
      </c>
      <c r="F24" s="629">
        <v>4058142.7539097317</v>
      </c>
      <c r="G24" s="630">
        <v>552180.11306412728</v>
      </c>
      <c r="H24" s="639">
        <v>552180.11306412728</v>
      </c>
      <c r="I24" s="511">
        <f t="shared" si="4"/>
        <v>0</v>
      </c>
      <c r="J24" s="511"/>
      <c r="K24" s="518">
        <f t="shared" ref="K24" si="10">G24</f>
        <v>552180.11306412728</v>
      </c>
      <c r="L24" s="519">
        <f t="shared" ref="L24" si="11">IF(K24&lt;&gt;0,+G24-K24,0)</f>
        <v>0</v>
      </c>
      <c r="M24" s="518">
        <f t="shared" ref="M24" si="12">H24</f>
        <v>552180.11306412728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4058142.7539097317</v>
      </c>
      <c r="E25" s="522">
        <f t="shared" ref="E25:E72" si="13">IF(+$I$14&lt;F24,$I$14,D25)</f>
        <v>115857.80952380953</v>
      </c>
      <c r="F25" s="523">
        <f t="shared" ref="F25:F72" si="14">+D25-E25</f>
        <v>3942284.944385922</v>
      </c>
      <c r="G25" s="524">
        <f t="shared" ref="G25:G51" si="15">+I$12*((D25+F25)/2)+E25</f>
        <v>543152.54749847669</v>
      </c>
      <c r="H25" s="491">
        <f t="shared" ref="H25:H51" si="16">+I$13*((D25+F25)/2)+E25</f>
        <v>543152.54749847669</v>
      </c>
      <c r="I25" s="511">
        <f t="shared" si="4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3942284.944385922</v>
      </c>
      <c r="E26" s="522">
        <f t="shared" si="13"/>
        <v>115857.80952380953</v>
      </c>
      <c r="F26" s="523">
        <f t="shared" si="14"/>
        <v>3826427.1348621123</v>
      </c>
      <c r="G26" s="524">
        <f t="shared" si="15"/>
        <v>530776.85104081314</v>
      </c>
      <c r="H26" s="491">
        <f t="shared" si="16"/>
        <v>530776.85104081314</v>
      </c>
      <c r="I26" s="511">
        <f t="shared" si="4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3826427.1348621123</v>
      </c>
      <c r="E27" s="522">
        <f t="shared" si="13"/>
        <v>115857.80952380953</v>
      </c>
      <c r="F27" s="523">
        <f t="shared" si="14"/>
        <v>3710569.3253383026</v>
      </c>
      <c r="G27" s="524">
        <f t="shared" si="15"/>
        <v>518401.15458314971</v>
      </c>
      <c r="H27" s="491">
        <f t="shared" si="16"/>
        <v>518401.15458314971</v>
      </c>
      <c r="I27" s="511">
        <f t="shared" si="4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3710569.3253383026</v>
      </c>
      <c r="E28" s="522">
        <f t="shared" si="13"/>
        <v>115857.80952380953</v>
      </c>
      <c r="F28" s="523">
        <f t="shared" si="14"/>
        <v>3594711.5158144929</v>
      </c>
      <c r="G28" s="524">
        <f t="shared" si="15"/>
        <v>506025.45812548621</v>
      </c>
      <c r="H28" s="491">
        <f t="shared" si="16"/>
        <v>506025.45812548621</v>
      </c>
      <c r="I28" s="511">
        <f t="shared" si="4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3594711.5158144929</v>
      </c>
      <c r="E29" s="522">
        <f t="shared" si="13"/>
        <v>115857.80952380953</v>
      </c>
      <c r="F29" s="523">
        <f t="shared" si="14"/>
        <v>3478853.7062906832</v>
      </c>
      <c r="G29" s="524">
        <f t="shared" si="15"/>
        <v>493649.76166782272</v>
      </c>
      <c r="H29" s="491">
        <f t="shared" si="16"/>
        <v>493649.76166782272</v>
      </c>
      <c r="I29" s="511">
        <f t="shared" si="4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3478853.7062906832</v>
      </c>
      <c r="E30" s="522">
        <f t="shared" si="13"/>
        <v>115857.80952380953</v>
      </c>
      <c r="F30" s="523">
        <f t="shared" si="14"/>
        <v>3362995.8967668735</v>
      </c>
      <c r="G30" s="524">
        <f t="shared" si="15"/>
        <v>481274.06521015923</v>
      </c>
      <c r="H30" s="491">
        <f t="shared" si="16"/>
        <v>481274.06521015923</v>
      </c>
      <c r="I30" s="511">
        <f t="shared" si="4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3362995.8967668735</v>
      </c>
      <c r="E31" s="522">
        <f t="shared" si="13"/>
        <v>115857.80952380953</v>
      </c>
      <c r="F31" s="523">
        <f t="shared" si="14"/>
        <v>3247138.0872430638</v>
      </c>
      <c r="G31" s="524">
        <f t="shared" si="15"/>
        <v>468898.36875249579</v>
      </c>
      <c r="H31" s="491">
        <f t="shared" si="16"/>
        <v>468898.36875249579</v>
      </c>
      <c r="I31" s="511">
        <f t="shared" si="4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3247138.0872430638</v>
      </c>
      <c r="E32" s="522">
        <f t="shared" si="13"/>
        <v>115857.80952380953</v>
      </c>
      <c r="F32" s="523">
        <f t="shared" si="14"/>
        <v>3131280.2777192541</v>
      </c>
      <c r="G32" s="524">
        <f t="shared" si="15"/>
        <v>456522.6722948323</v>
      </c>
      <c r="H32" s="491">
        <f t="shared" si="16"/>
        <v>456522.6722948323</v>
      </c>
      <c r="I32" s="511">
        <f t="shared" si="4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3131280.2777192541</v>
      </c>
      <c r="E33" s="522">
        <f t="shared" si="13"/>
        <v>115857.80952380953</v>
      </c>
      <c r="F33" s="523">
        <f t="shared" si="14"/>
        <v>3015422.4681954444</v>
      </c>
      <c r="G33" s="524">
        <f t="shared" si="15"/>
        <v>444146.97583716881</v>
      </c>
      <c r="H33" s="491">
        <f t="shared" si="16"/>
        <v>444146.97583716881</v>
      </c>
      <c r="I33" s="511">
        <f t="shared" si="4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3015422.4681954444</v>
      </c>
      <c r="E34" s="522">
        <f t="shared" si="13"/>
        <v>115857.80952380953</v>
      </c>
      <c r="F34" s="523">
        <f t="shared" si="14"/>
        <v>2899564.6586716347</v>
      </c>
      <c r="G34" s="524">
        <f t="shared" si="15"/>
        <v>431771.27937950531</v>
      </c>
      <c r="H34" s="491">
        <f t="shared" si="16"/>
        <v>431771.27937950531</v>
      </c>
      <c r="I34" s="511">
        <f t="shared" si="4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2899564.6586716347</v>
      </c>
      <c r="E35" s="522">
        <f t="shared" si="13"/>
        <v>115857.80952380953</v>
      </c>
      <c r="F35" s="523">
        <f t="shared" si="14"/>
        <v>2783706.849147825</v>
      </c>
      <c r="G35" s="524">
        <f t="shared" si="15"/>
        <v>419395.58292184182</v>
      </c>
      <c r="H35" s="491">
        <f t="shared" si="16"/>
        <v>419395.58292184182</v>
      </c>
      <c r="I35" s="511">
        <f t="shared" si="4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2783706.849147825</v>
      </c>
      <c r="E36" s="522">
        <f t="shared" si="13"/>
        <v>115857.80952380953</v>
      </c>
      <c r="F36" s="523">
        <f t="shared" si="14"/>
        <v>2667849.0396240153</v>
      </c>
      <c r="G36" s="524">
        <f t="shared" si="15"/>
        <v>407019.88646417839</v>
      </c>
      <c r="H36" s="491">
        <f t="shared" si="16"/>
        <v>407019.88646417839</v>
      </c>
      <c r="I36" s="511">
        <f t="shared" si="4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2667849.0396240153</v>
      </c>
      <c r="E37" s="522">
        <f t="shared" si="13"/>
        <v>115857.80952380953</v>
      </c>
      <c r="F37" s="523">
        <f t="shared" si="14"/>
        <v>2551991.2301002056</v>
      </c>
      <c r="G37" s="524">
        <f t="shared" si="15"/>
        <v>394644.19000651489</v>
      </c>
      <c r="H37" s="491">
        <f t="shared" si="16"/>
        <v>394644.19000651489</v>
      </c>
      <c r="I37" s="511">
        <f t="shared" si="4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2551991.2301002056</v>
      </c>
      <c r="E38" s="522">
        <f t="shared" si="13"/>
        <v>115857.80952380953</v>
      </c>
      <c r="F38" s="523">
        <f t="shared" si="14"/>
        <v>2436133.4205763959</v>
      </c>
      <c r="G38" s="524">
        <f t="shared" si="15"/>
        <v>382268.4935488514</v>
      </c>
      <c r="H38" s="491">
        <f t="shared" si="16"/>
        <v>382268.4935488514</v>
      </c>
      <c r="I38" s="511">
        <f t="shared" si="4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2436133.4205763959</v>
      </c>
      <c r="E39" s="522">
        <f t="shared" si="13"/>
        <v>115857.80952380953</v>
      </c>
      <c r="F39" s="523">
        <f t="shared" si="14"/>
        <v>2320275.6110525862</v>
      </c>
      <c r="G39" s="524">
        <f t="shared" si="15"/>
        <v>369892.79709118791</v>
      </c>
      <c r="H39" s="491">
        <f t="shared" si="16"/>
        <v>369892.79709118791</v>
      </c>
      <c r="I39" s="511">
        <f t="shared" si="4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2320275.6110525862</v>
      </c>
      <c r="E40" s="522">
        <f t="shared" si="13"/>
        <v>115857.80952380953</v>
      </c>
      <c r="F40" s="523">
        <f t="shared" si="14"/>
        <v>2204417.8015287765</v>
      </c>
      <c r="G40" s="524">
        <f t="shared" si="15"/>
        <v>357517.10063352447</v>
      </c>
      <c r="H40" s="491">
        <f t="shared" si="16"/>
        <v>357517.10063352447</v>
      </c>
      <c r="I40" s="511">
        <f t="shared" si="4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2204417.8015287765</v>
      </c>
      <c r="E41" s="522">
        <f t="shared" si="13"/>
        <v>115857.80952380953</v>
      </c>
      <c r="F41" s="523">
        <f t="shared" si="14"/>
        <v>2088559.9920049671</v>
      </c>
      <c r="G41" s="524">
        <f t="shared" si="15"/>
        <v>345141.40417586092</v>
      </c>
      <c r="H41" s="491">
        <f t="shared" si="16"/>
        <v>345141.40417586092</v>
      </c>
      <c r="I41" s="511">
        <f t="shared" si="4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2088559.9920049671</v>
      </c>
      <c r="E42" s="522">
        <f t="shared" si="13"/>
        <v>115857.80952380953</v>
      </c>
      <c r="F42" s="523">
        <f t="shared" si="14"/>
        <v>1972702.1824811576</v>
      </c>
      <c r="G42" s="524">
        <f t="shared" si="15"/>
        <v>332765.70771819749</v>
      </c>
      <c r="H42" s="491">
        <f t="shared" si="16"/>
        <v>332765.70771819749</v>
      </c>
      <c r="I42" s="511">
        <f t="shared" si="4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1972702.1824811576</v>
      </c>
      <c r="E43" s="522">
        <f t="shared" si="13"/>
        <v>115857.80952380953</v>
      </c>
      <c r="F43" s="523">
        <f t="shared" si="14"/>
        <v>1856844.3729573481</v>
      </c>
      <c r="G43" s="524">
        <f t="shared" si="15"/>
        <v>320390.01126053405</v>
      </c>
      <c r="H43" s="491">
        <f t="shared" si="16"/>
        <v>320390.01126053405</v>
      </c>
      <c r="I43" s="511">
        <f t="shared" si="4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1856844.3729573481</v>
      </c>
      <c r="E44" s="522">
        <f t="shared" si="13"/>
        <v>115857.80952380953</v>
      </c>
      <c r="F44" s="523">
        <f t="shared" si="14"/>
        <v>1740986.5634335387</v>
      </c>
      <c r="G44" s="524">
        <f t="shared" si="15"/>
        <v>308014.31480287062</v>
      </c>
      <c r="H44" s="491">
        <f t="shared" si="16"/>
        <v>308014.31480287062</v>
      </c>
      <c r="I44" s="511">
        <f t="shared" si="4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1740986.5634335387</v>
      </c>
      <c r="E45" s="522">
        <f t="shared" si="13"/>
        <v>115857.80952380953</v>
      </c>
      <c r="F45" s="523">
        <f t="shared" si="14"/>
        <v>1625128.7539097292</v>
      </c>
      <c r="G45" s="524">
        <f t="shared" si="15"/>
        <v>295638.61834520713</v>
      </c>
      <c r="H45" s="491">
        <f t="shared" si="16"/>
        <v>295638.61834520713</v>
      </c>
      <c r="I45" s="511">
        <f t="shared" si="4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1625128.7539097292</v>
      </c>
      <c r="E46" s="522">
        <f t="shared" si="13"/>
        <v>115857.80952380953</v>
      </c>
      <c r="F46" s="523">
        <f t="shared" si="14"/>
        <v>1509270.9443859197</v>
      </c>
      <c r="G46" s="524">
        <f t="shared" si="15"/>
        <v>283262.92188754369</v>
      </c>
      <c r="H46" s="491">
        <f t="shared" si="16"/>
        <v>283262.92188754369</v>
      </c>
      <c r="I46" s="511">
        <f t="shared" si="4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1509270.9443859197</v>
      </c>
      <c r="E47" s="522">
        <f t="shared" si="13"/>
        <v>115857.80952380953</v>
      </c>
      <c r="F47" s="523">
        <f t="shared" si="14"/>
        <v>1393413.1348621103</v>
      </c>
      <c r="G47" s="524">
        <f t="shared" si="15"/>
        <v>270887.2254298802</v>
      </c>
      <c r="H47" s="491">
        <f t="shared" si="16"/>
        <v>270887.2254298802</v>
      </c>
      <c r="I47" s="511">
        <f t="shared" si="4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1393413.1348621103</v>
      </c>
      <c r="E48" s="522">
        <f t="shared" si="13"/>
        <v>115857.80952380953</v>
      </c>
      <c r="F48" s="523">
        <f t="shared" si="14"/>
        <v>1277555.3253383008</v>
      </c>
      <c r="G48" s="524">
        <f t="shared" si="15"/>
        <v>258511.52897221679</v>
      </c>
      <c r="H48" s="491">
        <f t="shared" si="16"/>
        <v>258511.52897221679</v>
      </c>
      <c r="I48" s="511">
        <f t="shared" si="4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1277555.3253383008</v>
      </c>
      <c r="E49" s="522">
        <f t="shared" si="13"/>
        <v>115857.80952380953</v>
      </c>
      <c r="F49" s="523">
        <f t="shared" si="14"/>
        <v>1161697.5158144913</v>
      </c>
      <c r="G49" s="524">
        <f t="shared" si="15"/>
        <v>246135.83251455333</v>
      </c>
      <c r="H49" s="491">
        <f t="shared" si="16"/>
        <v>246135.83251455333</v>
      </c>
      <c r="I49" s="511">
        <f t="shared" si="4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1161697.5158144913</v>
      </c>
      <c r="E50" s="522">
        <f t="shared" si="13"/>
        <v>115857.80952380953</v>
      </c>
      <c r="F50" s="523">
        <f t="shared" si="14"/>
        <v>1045839.7062906818</v>
      </c>
      <c r="G50" s="524">
        <f t="shared" si="15"/>
        <v>233760.1360568899</v>
      </c>
      <c r="H50" s="491">
        <f t="shared" si="16"/>
        <v>233760.1360568899</v>
      </c>
      <c r="I50" s="511">
        <f t="shared" si="4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1045839.7062906818</v>
      </c>
      <c r="E51" s="522">
        <f t="shared" si="13"/>
        <v>115857.80952380953</v>
      </c>
      <c r="F51" s="523">
        <f t="shared" si="14"/>
        <v>929981.89676687238</v>
      </c>
      <c r="G51" s="524">
        <f t="shared" si="15"/>
        <v>221384.4395992264</v>
      </c>
      <c r="H51" s="491">
        <f t="shared" si="16"/>
        <v>221384.4395992264</v>
      </c>
      <c r="I51" s="511">
        <f t="shared" si="4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929981.89676687238</v>
      </c>
      <c r="E52" s="522">
        <f t="shared" si="13"/>
        <v>115857.80952380953</v>
      </c>
      <c r="F52" s="523">
        <f t="shared" si="14"/>
        <v>814124.08724306291</v>
      </c>
      <c r="G52" s="524">
        <f t="shared" ref="G52:G72" si="18">+I$12*((D52+F52)/2)+E52</f>
        <v>209008.74314156297</v>
      </c>
      <c r="H52" s="491">
        <f t="shared" ref="H52:H72" si="19">+I$13*((D52+F52)/2)+E52</f>
        <v>209008.74314156297</v>
      </c>
      <c r="I52" s="511">
        <f t="shared" si="4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814124.08724306291</v>
      </c>
      <c r="E53" s="522">
        <f t="shared" si="13"/>
        <v>115857.80952380953</v>
      </c>
      <c r="F53" s="523">
        <f t="shared" si="14"/>
        <v>698266.27771925344</v>
      </c>
      <c r="G53" s="524">
        <f t="shared" si="18"/>
        <v>196633.04668389948</v>
      </c>
      <c r="H53" s="491">
        <f t="shared" si="19"/>
        <v>196633.04668389948</v>
      </c>
      <c r="I53" s="511">
        <f t="shared" si="4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698266.27771925344</v>
      </c>
      <c r="E54" s="522">
        <f t="shared" si="13"/>
        <v>115857.80952380953</v>
      </c>
      <c r="F54" s="523">
        <f t="shared" si="14"/>
        <v>582408.46819544397</v>
      </c>
      <c r="G54" s="524">
        <f t="shared" si="18"/>
        <v>184257.35022623604</v>
      </c>
      <c r="H54" s="491">
        <f t="shared" si="19"/>
        <v>184257.35022623604</v>
      </c>
      <c r="I54" s="511">
        <f t="shared" si="4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582408.46819544397</v>
      </c>
      <c r="E55" s="522">
        <f t="shared" si="13"/>
        <v>115857.80952380953</v>
      </c>
      <c r="F55" s="523">
        <f t="shared" si="14"/>
        <v>466550.65867163445</v>
      </c>
      <c r="G55" s="524">
        <f t="shared" si="18"/>
        <v>171881.65376857258</v>
      </c>
      <c r="H55" s="491">
        <f t="shared" si="19"/>
        <v>171881.65376857258</v>
      </c>
      <c r="I55" s="511">
        <f t="shared" si="4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466550.65867163445</v>
      </c>
      <c r="E56" s="522">
        <f t="shared" si="13"/>
        <v>115857.80952380953</v>
      </c>
      <c r="F56" s="523">
        <f t="shared" si="14"/>
        <v>350692.84914782492</v>
      </c>
      <c r="G56" s="524">
        <f t="shared" si="18"/>
        <v>159505.95731090911</v>
      </c>
      <c r="H56" s="491">
        <f t="shared" si="19"/>
        <v>159505.95731090911</v>
      </c>
      <c r="I56" s="511">
        <f t="shared" si="4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350692.84914782492</v>
      </c>
      <c r="E57" s="522">
        <f t="shared" si="13"/>
        <v>115857.80952380953</v>
      </c>
      <c r="F57" s="523">
        <f t="shared" si="14"/>
        <v>234835.03962401539</v>
      </c>
      <c r="G57" s="524">
        <f t="shared" si="18"/>
        <v>147130.26085324565</v>
      </c>
      <c r="H57" s="491">
        <f t="shared" si="19"/>
        <v>147130.26085324565</v>
      </c>
      <c r="I57" s="511">
        <f t="shared" si="4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234835.03962401539</v>
      </c>
      <c r="E58" s="522">
        <f t="shared" si="13"/>
        <v>115857.80952380953</v>
      </c>
      <c r="F58" s="523">
        <f t="shared" si="14"/>
        <v>118977.23010020587</v>
      </c>
      <c r="G58" s="524">
        <f t="shared" si="18"/>
        <v>134754.56439558219</v>
      </c>
      <c r="H58" s="491">
        <f t="shared" si="19"/>
        <v>134754.56439558219</v>
      </c>
      <c r="I58" s="511">
        <f t="shared" si="4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118977.23010020587</v>
      </c>
      <c r="E59" s="522">
        <f t="shared" si="13"/>
        <v>115857.80952380953</v>
      </c>
      <c r="F59" s="523">
        <f t="shared" si="14"/>
        <v>3119.42057639634</v>
      </c>
      <c r="G59" s="524">
        <f t="shared" si="18"/>
        <v>122378.86793791872</v>
      </c>
      <c r="H59" s="491">
        <f t="shared" si="19"/>
        <v>122378.86793791872</v>
      </c>
      <c r="I59" s="511">
        <f t="shared" si="4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3119.42057639634</v>
      </c>
      <c r="E60" s="522">
        <f t="shared" si="13"/>
        <v>3119.42057639634</v>
      </c>
      <c r="F60" s="523">
        <f t="shared" si="14"/>
        <v>0</v>
      </c>
      <c r="G60" s="524">
        <f t="shared" si="18"/>
        <v>3286.0256690350761</v>
      </c>
      <c r="H60" s="491">
        <f t="shared" si="19"/>
        <v>3286.0256690350761</v>
      </c>
      <c r="I60" s="511">
        <f t="shared" si="4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4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4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4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4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4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4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4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4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4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4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4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4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4866028.0000000009</v>
      </c>
      <c r="F73" s="375"/>
      <c r="G73" s="375">
        <f>SUM(G17:G72)</f>
        <v>16536326.606045404</v>
      </c>
      <c r="H73" s="375">
        <f>SUM(H17:H72)</f>
        <v>16536326.606045404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552180.11306412728</v>
      </c>
      <c r="N87" s="546">
        <f>IF(J92&lt;D11,0,VLOOKUP(J92,C17:O72,11))</f>
        <v>552180.11306412728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586527.89122895012</v>
      </c>
      <c r="N88" s="550">
        <f>IF(J92&lt;D11,0,VLOOKUP(J92,C99:P154,7))</f>
        <v>586527.89122895012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34347.778164822841</v>
      </c>
      <c r="N89" s="555">
        <f>+N88-N87</f>
        <v>34347.778164822841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4866028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118683.60975609756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 t="shared" ref="L99:L104" si="20">H99</f>
        <v>317769.34002768091</v>
      </c>
      <c r="M99" s="519">
        <f t="shared" ref="M99:M104" si="21">IF(L99&lt;&gt;0,+H99-L99,0)</f>
        <v>0</v>
      </c>
      <c r="N99" s="518">
        <f t="shared" ref="N99:N104" si="22">I99</f>
        <v>317769.34002768091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 t="shared" si="20"/>
        <v>720104.80925496051</v>
      </c>
      <c r="M100" s="519">
        <f t="shared" si="21"/>
        <v>0</v>
      </c>
      <c r="N100" s="518">
        <f t="shared" si="22"/>
        <v>720104.80925496051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3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24">+I101-H101</f>
        <v>0</v>
      </c>
      <c r="K101" s="514"/>
      <c r="L101" s="518">
        <f t="shared" si="20"/>
        <v>709589.70185854996</v>
      </c>
      <c r="M101" s="519">
        <f t="shared" si="21"/>
        <v>0</v>
      </c>
      <c r="N101" s="518">
        <f t="shared" si="22"/>
        <v>709589.70185854996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3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24"/>
        <v>0</v>
      </c>
      <c r="K102" s="514"/>
      <c r="L102" s="518">
        <f t="shared" si="20"/>
        <v>672635.50351476576</v>
      </c>
      <c r="M102" s="519">
        <f t="shared" si="21"/>
        <v>0</v>
      </c>
      <c r="N102" s="518">
        <f t="shared" si="22"/>
        <v>672635.50351476576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3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24"/>
        <v>0</v>
      </c>
      <c r="K103" s="514"/>
      <c r="L103" s="518">
        <f t="shared" si="20"/>
        <v>587672.84728048416</v>
      </c>
      <c r="M103" s="519">
        <f t="shared" si="21"/>
        <v>0</v>
      </c>
      <c r="N103" s="518">
        <f t="shared" si="22"/>
        <v>587672.84728048416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3"/>
        <v/>
      </c>
      <c r="C104" s="507">
        <f>IF(D93="","-",+C103+1)</f>
        <v>2019</v>
      </c>
      <c r="D104" s="629">
        <v>4409822.5105204871</v>
      </c>
      <c r="E104" s="630">
        <v>113163.44186046511</v>
      </c>
      <c r="F104" s="631">
        <v>4296659.0686600218</v>
      </c>
      <c r="G104" s="631">
        <v>4353240.7895902544</v>
      </c>
      <c r="H104" s="633">
        <v>579136.71520740201</v>
      </c>
      <c r="I104" s="634">
        <v>579136.71520740201</v>
      </c>
      <c r="J104" s="514">
        <f t="shared" si="24"/>
        <v>0</v>
      </c>
      <c r="K104" s="514"/>
      <c r="L104" s="518">
        <f t="shared" si="20"/>
        <v>579136.71520740201</v>
      </c>
      <c r="M104" s="519">
        <f t="shared" si="21"/>
        <v>0</v>
      </c>
      <c r="N104" s="518">
        <f t="shared" si="22"/>
        <v>579136.71520740201</v>
      </c>
      <c r="O104" s="514">
        <f t="shared" ref="O104:O130" si="25">IF(N104&lt;&gt;0,+I104-N104,0)</f>
        <v>0</v>
      </c>
      <c r="P104" s="514">
        <f t="shared" ref="P104:P130" si="26">+O104-M104</f>
        <v>0</v>
      </c>
    </row>
    <row r="105" spans="1:16">
      <c r="B105" s="195" t="str">
        <f t="shared" si="23"/>
        <v/>
      </c>
      <c r="C105" s="507">
        <f>IF(D93="","-",+C104+1)</f>
        <v>2020</v>
      </c>
      <c r="D105" s="629">
        <v>4296659.0686600218</v>
      </c>
      <c r="E105" s="630">
        <v>115857.80952380953</v>
      </c>
      <c r="F105" s="631">
        <v>4180801.2591362121</v>
      </c>
      <c r="G105" s="631">
        <v>4238730.1638981169</v>
      </c>
      <c r="H105" s="633">
        <v>571834.25819080928</v>
      </c>
      <c r="I105" s="634">
        <v>571834.25819080928</v>
      </c>
      <c r="J105" s="514">
        <f t="shared" si="24"/>
        <v>0</v>
      </c>
      <c r="K105" s="514"/>
      <c r="L105" s="518">
        <f t="shared" ref="L105" si="27">H105</f>
        <v>571834.25819080928</v>
      </c>
      <c r="M105" s="519">
        <f t="shared" ref="M105" si="28">IF(L105&lt;&gt;0,+H105-L105,0)</f>
        <v>0</v>
      </c>
      <c r="N105" s="518">
        <f t="shared" ref="N105" si="29">I105</f>
        <v>571834.25819080928</v>
      </c>
      <c r="O105" s="514">
        <f t="shared" si="25"/>
        <v>0</v>
      </c>
      <c r="P105" s="514">
        <f t="shared" si="26"/>
        <v>0</v>
      </c>
    </row>
    <row r="106" spans="1:16">
      <c r="B106" s="195" t="str">
        <f t="shared" si="23"/>
        <v/>
      </c>
      <c r="C106" s="507">
        <f>IF(D93="","-",+C105+1)</f>
        <v>2021</v>
      </c>
      <c r="D106" s="374">
        <f>IF(F105+SUM(E$99:E105)=D$92,F105,D$92-SUM(E$99:E105))</f>
        <v>4180801.2591362121</v>
      </c>
      <c r="E106" s="522">
        <f t="shared" ref="E106:E154" si="30">IF(+$J$96&lt;F105,$J$96,D106)</f>
        <v>118683.60975609756</v>
      </c>
      <c r="F106" s="523">
        <f t="shared" ref="F106:F154" si="31">+D106-E106</f>
        <v>4062117.6493801144</v>
      </c>
      <c r="G106" s="523">
        <f t="shared" ref="G106:G154" si="32">+(F106+D106)/2</f>
        <v>4121459.4542581635</v>
      </c>
      <c r="H106" s="526">
        <f t="shared" ref="H106:H154" si="33">+J$94*G106+E106</f>
        <v>586527.89122895012</v>
      </c>
      <c r="I106" s="577">
        <f t="shared" ref="I106:I154" si="34">+J$95*G106+E106</f>
        <v>586527.89122895012</v>
      </c>
      <c r="J106" s="514">
        <f t="shared" si="24"/>
        <v>0</v>
      </c>
      <c r="K106" s="514"/>
      <c r="L106" s="525"/>
      <c r="M106" s="514">
        <f t="shared" ref="M106:M130" si="35">IF(L106&lt;&gt;0,+H106-L106,0)</f>
        <v>0</v>
      </c>
      <c r="N106" s="525"/>
      <c r="O106" s="514">
        <f t="shared" si="25"/>
        <v>0</v>
      </c>
      <c r="P106" s="514">
        <f t="shared" si="26"/>
        <v>0</v>
      </c>
    </row>
    <row r="107" spans="1:16">
      <c r="B107" s="195" t="str">
        <f t="shared" si="23"/>
        <v/>
      </c>
      <c r="C107" s="507">
        <f>IF(D93="","-",+C106+1)</f>
        <v>2022</v>
      </c>
      <c r="D107" s="374">
        <f>IF(F106+SUM(E$99:E106)=D$92,F106,D$92-SUM(E$99:E106))</f>
        <v>4062117.6493801144</v>
      </c>
      <c r="E107" s="522">
        <f t="shared" si="30"/>
        <v>118683.60975609756</v>
      </c>
      <c r="F107" s="523">
        <f t="shared" si="31"/>
        <v>3943434.0396240167</v>
      </c>
      <c r="G107" s="523">
        <f t="shared" si="32"/>
        <v>4002775.8445020653</v>
      </c>
      <c r="H107" s="526">
        <f t="shared" si="33"/>
        <v>573055.61308447423</v>
      </c>
      <c r="I107" s="577">
        <f t="shared" si="34"/>
        <v>573055.61308447423</v>
      </c>
      <c r="J107" s="514">
        <f t="shared" si="24"/>
        <v>0</v>
      </c>
      <c r="K107" s="514"/>
      <c r="L107" s="525"/>
      <c r="M107" s="514">
        <f t="shared" si="35"/>
        <v>0</v>
      </c>
      <c r="N107" s="525"/>
      <c r="O107" s="514">
        <f t="shared" si="25"/>
        <v>0</v>
      </c>
      <c r="P107" s="514">
        <f t="shared" si="26"/>
        <v>0</v>
      </c>
    </row>
    <row r="108" spans="1:16">
      <c r="B108" s="195" t="str">
        <f t="shared" si="23"/>
        <v/>
      </c>
      <c r="C108" s="507">
        <f>IF(D93="","-",+C107+1)</f>
        <v>2023</v>
      </c>
      <c r="D108" s="374">
        <f>IF(F107+SUM(E$99:E107)=D$92,F107,D$92-SUM(E$99:E107))</f>
        <v>3943434.0396240167</v>
      </c>
      <c r="E108" s="522">
        <f t="shared" si="30"/>
        <v>118683.60975609756</v>
      </c>
      <c r="F108" s="523">
        <f t="shared" si="31"/>
        <v>3824750.4298679191</v>
      </c>
      <c r="G108" s="523">
        <f t="shared" si="32"/>
        <v>3884092.2347459681</v>
      </c>
      <c r="H108" s="526">
        <f t="shared" si="33"/>
        <v>559583.33493999834</v>
      </c>
      <c r="I108" s="577">
        <f t="shared" si="34"/>
        <v>559583.33493999834</v>
      </c>
      <c r="J108" s="514">
        <f t="shared" si="24"/>
        <v>0</v>
      </c>
      <c r="K108" s="514"/>
      <c r="L108" s="525"/>
      <c r="M108" s="514">
        <f t="shared" si="35"/>
        <v>0</v>
      </c>
      <c r="N108" s="525"/>
      <c r="O108" s="514">
        <f t="shared" si="25"/>
        <v>0</v>
      </c>
      <c r="P108" s="514">
        <f t="shared" si="26"/>
        <v>0</v>
      </c>
    </row>
    <row r="109" spans="1:16">
      <c r="B109" s="195" t="str">
        <f t="shared" si="23"/>
        <v/>
      </c>
      <c r="C109" s="507">
        <f>IF(D93="","-",+C108+1)</f>
        <v>2024</v>
      </c>
      <c r="D109" s="374">
        <f>IF(F108+SUM(E$99:E108)=D$92,F108,D$92-SUM(E$99:E108))</f>
        <v>3824750.4298679191</v>
      </c>
      <c r="E109" s="522">
        <f t="shared" si="30"/>
        <v>118683.60975609756</v>
      </c>
      <c r="F109" s="523">
        <f t="shared" si="31"/>
        <v>3706066.8201118214</v>
      </c>
      <c r="G109" s="523">
        <f t="shared" si="32"/>
        <v>3765408.62498987</v>
      </c>
      <c r="H109" s="526">
        <f t="shared" si="33"/>
        <v>546111.05679552234</v>
      </c>
      <c r="I109" s="577">
        <f t="shared" si="34"/>
        <v>546111.05679552234</v>
      </c>
      <c r="J109" s="514">
        <f t="shared" si="24"/>
        <v>0</v>
      </c>
      <c r="K109" s="514"/>
      <c r="L109" s="525"/>
      <c r="M109" s="514">
        <f t="shared" si="35"/>
        <v>0</v>
      </c>
      <c r="N109" s="525"/>
      <c r="O109" s="514">
        <f t="shared" si="25"/>
        <v>0</v>
      </c>
      <c r="P109" s="514">
        <f t="shared" si="26"/>
        <v>0</v>
      </c>
    </row>
    <row r="110" spans="1:16">
      <c r="B110" s="195" t="str">
        <f t="shared" si="23"/>
        <v/>
      </c>
      <c r="C110" s="507">
        <f>IF(D93="","-",+C109+1)</f>
        <v>2025</v>
      </c>
      <c r="D110" s="374">
        <f>IF(F109+SUM(E$99:E109)=D$92,F109,D$92-SUM(E$99:E109))</f>
        <v>3706066.8201118214</v>
      </c>
      <c r="E110" s="522">
        <f t="shared" si="30"/>
        <v>118683.60975609756</v>
      </c>
      <c r="F110" s="523">
        <f t="shared" si="31"/>
        <v>3587383.2103557237</v>
      </c>
      <c r="G110" s="523">
        <f t="shared" si="32"/>
        <v>3646725.0152337728</v>
      </c>
      <c r="H110" s="526">
        <f t="shared" si="33"/>
        <v>532638.77865104645</v>
      </c>
      <c r="I110" s="577">
        <f t="shared" si="34"/>
        <v>532638.77865104645</v>
      </c>
      <c r="J110" s="514">
        <f t="shared" si="24"/>
        <v>0</v>
      </c>
      <c r="K110" s="514"/>
      <c r="L110" s="525"/>
      <c r="M110" s="514">
        <f t="shared" si="35"/>
        <v>0</v>
      </c>
      <c r="N110" s="525"/>
      <c r="O110" s="514">
        <f t="shared" si="25"/>
        <v>0</v>
      </c>
      <c r="P110" s="514">
        <f t="shared" si="26"/>
        <v>0</v>
      </c>
    </row>
    <row r="111" spans="1:16">
      <c r="B111" s="195" t="str">
        <f t="shared" si="23"/>
        <v/>
      </c>
      <c r="C111" s="507">
        <f>IF(D93="","-",+C110+1)</f>
        <v>2026</v>
      </c>
      <c r="D111" s="374">
        <f>IF(F110+SUM(E$99:E110)=D$92,F110,D$92-SUM(E$99:E110))</f>
        <v>3587383.2103557237</v>
      </c>
      <c r="E111" s="522">
        <f t="shared" si="30"/>
        <v>118683.60975609756</v>
      </c>
      <c r="F111" s="523">
        <f t="shared" si="31"/>
        <v>3468699.6005996261</v>
      </c>
      <c r="G111" s="523">
        <f t="shared" si="32"/>
        <v>3528041.4054776747</v>
      </c>
      <c r="H111" s="526">
        <f t="shared" si="33"/>
        <v>519166.50050657045</v>
      </c>
      <c r="I111" s="577">
        <f t="shared" si="34"/>
        <v>519166.50050657045</v>
      </c>
      <c r="J111" s="514">
        <f t="shared" si="24"/>
        <v>0</v>
      </c>
      <c r="K111" s="514"/>
      <c r="L111" s="525"/>
      <c r="M111" s="514">
        <f t="shared" si="35"/>
        <v>0</v>
      </c>
      <c r="N111" s="525"/>
      <c r="O111" s="514">
        <f t="shared" si="25"/>
        <v>0</v>
      </c>
      <c r="P111" s="514">
        <f t="shared" si="26"/>
        <v>0</v>
      </c>
    </row>
    <row r="112" spans="1:16">
      <c r="B112" s="195" t="str">
        <f t="shared" si="23"/>
        <v/>
      </c>
      <c r="C112" s="507">
        <f>IF(D93="","-",+C111+1)</f>
        <v>2027</v>
      </c>
      <c r="D112" s="374">
        <f>IF(F111+SUM(E$99:E111)=D$92,F111,D$92-SUM(E$99:E111))</f>
        <v>3468699.6005996261</v>
      </c>
      <c r="E112" s="522">
        <f t="shared" si="30"/>
        <v>118683.60975609756</v>
      </c>
      <c r="F112" s="523">
        <f t="shared" si="31"/>
        <v>3350015.9908435284</v>
      </c>
      <c r="G112" s="523">
        <f t="shared" si="32"/>
        <v>3409357.7957215775</v>
      </c>
      <c r="H112" s="526">
        <f t="shared" si="33"/>
        <v>505694.22236209456</v>
      </c>
      <c r="I112" s="577">
        <f t="shared" si="34"/>
        <v>505694.22236209456</v>
      </c>
      <c r="J112" s="514">
        <f t="shared" si="24"/>
        <v>0</v>
      </c>
      <c r="K112" s="514"/>
      <c r="L112" s="525"/>
      <c r="M112" s="514">
        <f t="shared" si="35"/>
        <v>0</v>
      </c>
      <c r="N112" s="525"/>
      <c r="O112" s="514">
        <f t="shared" si="25"/>
        <v>0</v>
      </c>
      <c r="P112" s="514">
        <f t="shared" si="26"/>
        <v>0</v>
      </c>
    </row>
    <row r="113" spans="2:16">
      <c r="B113" s="195" t="str">
        <f t="shared" si="23"/>
        <v/>
      </c>
      <c r="C113" s="507">
        <f>IF(D93="","-",+C112+1)</f>
        <v>2028</v>
      </c>
      <c r="D113" s="374">
        <f>IF(F112+SUM(E$99:E112)=D$92,F112,D$92-SUM(E$99:E112))</f>
        <v>3350015.9908435284</v>
      </c>
      <c r="E113" s="522">
        <f t="shared" si="30"/>
        <v>118683.60975609756</v>
      </c>
      <c r="F113" s="523">
        <f t="shared" si="31"/>
        <v>3231332.3810874308</v>
      </c>
      <c r="G113" s="523">
        <f t="shared" si="32"/>
        <v>3290674.1859654794</v>
      </c>
      <c r="H113" s="526">
        <f t="shared" si="33"/>
        <v>492221.94421761855</v>
      </c>
      <c r="I113" s="577">
        <f t="shared" si="34"/>
        <v>492221.94421761855</v>
      </c>
      <c r="J113" s="514">
        <f t="shared" si="24"/>
        <v>0</v>
      </c>
      <c r="K113" s="514"/>
      <c r="L113" s="525"/>
      <c r="M113" s="514">
        <f t="shared" si="35"/>
        <v>0</v>
      </c>
      <c r="N113" s="525"/>
      <c r="O113" s="514">
        <f t="shared" si="25"/>
        <v>0</v>
      </c>
      <c r="P113" s="514">
        <f t="shared" si="26"/>
        <v>0</v>
      </c>
    </row>
    <row r="114" spans="2:16">
      <c r="B114" s="195" t="str">
        <f t="shared" si="23"/>
        <v/>
      </c>
      <c r="C114" s="507">
        <f>IF(D93="","-",+C113+1)</f>
        <v>2029</v>
      </c>
      <c r="D114" s="374">
        <f>IF(F113+SUM(E$99:E113)=D$92,F113,D$92-SUM(E$99:E113))</f>
        <v>3231332.3810874308</v>
      </c>
      <c r="E114" s="522">
        <f t="shared" si="30"/>
        <v>118683.60975609756</v>
      </c>
      <c r="F114" s="523">
        <f t="shared" si="31"/>
        <v>3112648.7713313331</v>
      </c>
      <c r="G114" s="523">
        <f t="shared" si="32"/>
        <v>3171990.5762093822</v>
      </c>
      <c r="H114" s="526">
        <f t="shared" si="33"/>
        <v>478749.66607314267</v>
      </c>
      <c r="I114" s="577">
        <f t="shared" si="34"/>
        <v>478749.66607314267</v>
      </c>
      <c r="J114" s="514">
        <f t="shared" si="24"/>
        <v>0</v>
      </c>
      <c r="K114" s="514"/>
      <c r="L114" s="525"/>
      <c r="M114" s="514">
        <f t="shared" si="35"/>
        <v>0</v>
      </c>
      <c r="N114" s="525"/>
      <c r="O114" s="514">
        <f t="shared" si="25"/>
        <v>0</v>
      </c>
      <c r="P114" s="514">
        <f t="shared" si="26"/>
        <v>0</v>
      </c>
    </row>
    <row r="115" spans="2:16">
      <c r="B115" s="195" t="str">
        <f t="shared" si="23"/>
        <v/>
      </c>
      <c r="C115" s="507">
        <f>IF(D93="","-",+C114+1)</f>
        <v>2030</v>
      </c>
      <c r="D115" s="374">
        <f>IF(F114+SUM(E$99:E114)=D$92,F114,D$92-SUM(E$99:E114))</f>
        <v>3112648.7713313331</v>
      </c>
      <c r="E115" s="522">
        <f t="shared" si="30"/>
        <v>118683.60975609756</v>
      </c>
      <c r="F115" s="523">
        <f t="shared" si="31"/>
        <v>2993965.1615752354</v>
      </c>
      <c r="G115" s="523">
        <f t="shared" si="32"/>
        <v>3053306.966453284</v>
      </c>
      <c r="H115" s="526">
        <f t="shared" si="33"/>
        <v>465277.38792866672</v>
      </c>
      <c r="I115" s="577">
        <f t="shared" si="34"/>
        <v>465277.38792866672</v>
      </c>
      <c r="J115" s="514">
        <f t="shared" si="24"/>
        <v>0</v>
      </c>
      <c r="K115" s="514"/>
      <c r="L115" s="525"/>
      <c r="M115" s="514">
        <f t="shared" si="35"/>
        <v>0</v>
      </c>
      <c r="N115" s="525"/>
      <c r="O115" s="514">
        <f t="shared" si="25"/>
        <v>0</v>
      </c>
      <c r="P115" s="514">
        <f t="shared" si="26"/>
        <v>0</v>
      </c>
    </row>
    <row r="116" spans="2:16">
      <c r="B116" s="195" t="str">
        <f t="shared" si="23"/>
        <v/>
      </c>
      <c r="C116" s="507">
        <f>IF(D93="","-",+C115+1)</f>
        <v>2031</v>
      </c>
      <c r="D116" s="374">
        <f>IF(F115+SUM(E$99:E115)=D$92,F115,D$92-SUM(E$99:E115))</f>
        <v>2993965.1615752354</v>
      </c>
      <c r="E116" s="522">
        <f t="shared" si="30"/>
        <v>118683.60975609756</v>
      </c>
      <c r="F116" s="523">
        <f t="shared" si="31"/>
        <v>2875281.5518191378</v>
      </c>
      <c r="G116" s="523">
        <f t="shared" si="32"/>
        <v>2934623.3566971868</v>
      </c>
      <c r="H116" s="526">
        <f t="shared" si="33"/>
        <v>451805.10978419083</v>
      </c>
      <c r="I116" s="577">
        <f t="shared" si="34"/>
        <v>451805.10978419083</v>
      </c>
      <c r="J116" s="514">
        <f t="shared" si="24"/>
        <v>0</v>
      </c>
      <c r="K116" s="514"/>
      <c r="L116" s="525"/>
      <c r="M116" s="514">
        <f t="shared" si="35"/>
        <v>0</v>
      </c>
      <c r="N116" s="525"/>
      <c r="O116" s="514">
        <f t="shared" si="25"/>
        <v>0</v>
      </c>
      <c r="P116" s="514">
        <f t="shared" si="26"/>
        <v>0</v>
      </c>
    </row>
    <row r="117" spans="2:16">
      <c r="B117" s="195" t="str">
        <f t="shared" si="23"/>
        <v/>
      </c>
      <c r="C117" s="507">
        <f>IF(D93="","-",+C116+1)</f>
        <v>2032</v>
      </c>
      <c r="D117" s="374">
        <f>IF(F116+SUM(E$99:E116)=D$92,F116,D$92-SUM(E$99:E116))</f>
        <v>2875281.5518191378</v>
      </c>
      <c r="E117" s="522">
        <f t="shared" si="30"/>
        <v>118683.60975609756</v>
      </c>
      <c r="F117" s="523">
        <f t="shared" si="31"/>
        <v>2756597.9420630401</v>
      </c>
      <c r="G117" s="523">
        <f t="shared" si="32"/>
        <v>2815939.7469410887</v>
      </c>
      <c r="H117" s="526">
        <f t="shared" si="33"/>
        <v>438332.83163971483</v>
      </c>
      <c r="I117" s="577">
        <f t="shared" si="34"/>
        <v>438332.83163971483</v>
      </c>
      <c r="J117" s="514">
        <f t="shared" si="24"/>
        <v>0</v>
      </c>
      <c r="K117" s="514"/>
      <c r="L117" s="525"/>
      <c r="M117" s="514">
        <f t="shared" si="35"/>
        <v>0</v>
      </c>
      <c r="N117" s="525"/>
      <c r="O117" s="514">
        <f t="shared" si="25"/>
        <v>0</v>
      </c>
      <c r="P117" s="514">
        <f t="shared" si="26"/>
        <v>0</v>
      </c>
    </row>
    <row r="118" spans="2:16">
      <c r="B118" s="195" t="str">
        <f t="shared" si="23"/>
        <v/>
      </c>
      <c r="C118" s="507">
        <f>IF(D93="","-",+C117+1)</f>
        <v>2033</v>
      </c>
      <c r="D118" s="374">
        <f>IF(F117+SUM(E$99:E117)=D$92,F117,D$92-SUM(E$99:E117))</f>
        <v>2756597.9420630401</v>
      </c>
      <c r="E118" s="522">
        <f t="shared" si="30"/>
        <v>118683.60975609756</v>
      </c>
      <c r="F118" s="523">
        <f t="shared" si="31"/>
        <v>2637914.3323069424</v>
      </c>
      <c r="G118" s="523">
        <f t="shared" si="32"/>
        <v>2697256.1371849915</v>
      </c>
      <c r="H118" s="526">
        <f t="shared" si="33"/>
        <v>424860.55349523894</v>
      </c>
      <c r="I118" s="577">
        <f t="shared" si="34"/>
        <v>424860.55349523894</v>
      </c>
      <c r="J118" s="514">
        <f t="shared" si="24"/>
        <v>0</v>
      </c>
      <c r="K118" s="514"/>
      <c r="L118" s="525"/>
      <c r="M118" s="514">
        <f t="shared" si="35"/>
        <v>0</v>
      </c>
      <c r="N118" s="525"/>
      <c r="O118" s="514">
        <f t="shared" si="25"/>
        <v>0</v>
      </c>
      <c r="P118" s="514">
        <f t="shared" si="26"/>
        <v>0</v>
      </c>
    </row>
    <row r="119" spans="2:16">
      <c r="B119" s="195" t="str">
        <f t="shared" si="23"/>
        <v/>
      </c>
      <c r="C119" s="507">
        <f>IF(D93="","-",+C118+1)</f>
        <v>2034</v>
      </c>
      <c r="D119" s="374">
        <f>IF(F118+SUM(E$99:E118)=D$92,F118,D$92-SUM(E$99:E118))</f>
        <v>2637914.3323069424</v>
      </c>
      <c r="E119" s="522">
        <f t="shared" si="30"/>
        <v>118683.60975609756</v>
      </c>
      <c r="F119" s="523">
        <f t="shared" si="31"/>
        <v>2519230.7225508448</v>
      </c>
      <c r="G119" s="523">
        <f t="shared" si="32"/>
        <v>2578572.5274288934</v>
      </c>
      <c r="H119" s="526">
        <f t="shared" si="33"/>
        <v>411388.275350763</v>
      </c>
      <c r="I119" s="577">
        <f t="shared" si="34"/>
        <v>411388.275350763</v>
      </c>
      <c r="J119" s="514">
        <f t="shared" si="24"/>
        <v>0</v>
      </c>
      <c r="K119" s="514"/>
      <c r="L119" s="525"/>
      <c r="M119" s="514">
        <f t="shared" si="35"/>
        <v>0</v>
      </c>
      <c r="N119" s="525"/>
      <c r="O119" s="514">
        <f t="shared" si="25"/>
        <v>0</v>
      </c>
      <c r="P119" s="514">
        <f t="shared" si="26"/>
        <v>0</v>
      </c>
    </row>
    <row r="120" spans="2:16">
      <c r="B120" s="195" t="str">
        <f t="shared" si="23"/>
        <v/>
      </c>
      <c r="C120" s="507">
        <f>IF(D93="","-",+C119+1)</f>
        <v>2035</v>
      </c>
      <c r="D120" s="374">
        <f>IF(F119+SUM(E$99:E119)=D$92,F119,D$92-SUM(E$99:E119))</f>
        <v>2519230.7225508448</v>
      </c>
      <c r="E120" s="522">
        <f t="shared" si="30"/>
        <v>118683.60975609756</v>
      </c>
      <c r="F120" s="523">
        <f t="shared" si="31"/>
        <v>2400547.1127947471</v>
      </c>
      <c r="G120" s="523">
        <f t="shared" si="32"/>
        <v>2459888.9176727962</v>
      </c>
      <c r="H120" s="526">
        <f t="shared" si="33"/>
        <v>397915.99720628711</v>
      </c>
      <c r="I120" s="577">
        <f t="shared" si="34"/>
        <v>397915.99720628711</v>
      </c>
      <c r="J120" s="514">
        <f t="shared" si="24"/>
        <v>0</v>
      </c>
      <c r="K120" s="514"/>
      <c r="L120" s="525"/>
      <c r="M120" s="514">
        <f t="shared" si="35"/>
        <v>0</v>
      </c>
      <c r="N120" s="525"/>
      <c r="O120" s="514">
        <f t="shared" si="25"/>
        <v>0</v>
      </c>
      <c r="P120" s="514">
        <f t="shared" si="26"/>
        <v>0</v>
      </c>
    </row>
    <row r="121" spans="2:16">
      <c r="B121" s="195" t="str">
        <f t="shared" si="23"/>
        <v/>
      </c>
      <c r="C121" s="507">
        <f>IF(D93="","-",+C120+1)</f>
        <v>2036</v>
      </c>
      <c r="D121" s="374">
        <f>IF(F120+SUM(E$99:E120)=D$92,F120,D$92-SUM(E$99:E120))</f>
        <v>2400547.1127947471</v>
      </c>
      <c r="E121" s="522">
        <f t="shared" si="30"/>
        <v>118683.60975609756</v>
      </c>
      <c r="F121" s="523">
        <f t="shared" si="31"/>
        <v>2281863.5030386494</v>
      </c>
      <c r="G121" s="523">
        <f t="shared" si="32"/>
        <v>2341205.307916698</v>
      </c>
      <c r="H121" s="526">
        <f t="shared" si="33"/>
        <v>384443.71906181111</v>
      </c>
      <c r="I121" s="577">
        <f t="shared" si="34"/>
        <v>384443.71906181111</v>
      </c>
      <c r="J121" s="514">
        <f t="shared" si="24"/>
        <v>0</v>
      </c>
      <c r="K121" s="514"/>
      <c r="L121" s="525"/>
      <c r="M121" s="514">
        <f t="shared" si="35"/>
        <v>0</v>
      </c>
      <c r="N121" s="525"/>
      <c r="O121" s="514">
        <f t="shared" si="25"/>
        <v>0</v>
      </c>
      <c r="P121" s="514">
        <f t="shared" si="26"/>
        <v>0</v>
      </c>
    </row>
    <row r="122" spans="2:16">
      <c r="B122" s="195" t="str">
        <f t="shared" si="23"/>
        <v/>
      </c>
      <c r="C122" s="507">
        <f>IF(D93="","-",+C121+1)</f>
        <v>2037</v>
      </c>
      <c r="D122" s="374">
        <f>IF(F121+SUM(E$99:E121)=D$92,F121,D$92-SUM(E$99:E121))</f>
        <v>2281863.5030386494</v>
      </c>
      <c r="E122" s="522">
        <f t="shared" si="30"/>
        <v>118683.60975609756</v>
      </c>
      <c r="F122" s="523">
        <f t="shared" si="31"/>
        <v>2163179.8932825518</v>
      </c>
      <c r="G122" s="523">
        <f t="shared" si="32"/>
        <v>2222521.6981606008</v>
      </c>
      <c r="H122" s="526">
        <f t="shared" si="33"/>
        <v>370971.44091733528</v>
      </c>
      <c r="I122" s="577">
        <f t="shared" si="34"/>
        <v>370971.44091733528</v>
      </c>
      <c r="J122" s="514">
        <f t="shared" si="24"/>
        <v>0</v>
      </c>
      <c r="K122" s="514"/>
      <c r="L122" s="525"/>
      <c r="M122" s="514">
        <f t="shared" si="35"/>
        <v>0</v>
      </c>
      <c r="N122" s="525"/>
      <c r="O122" s="514">
        <f t="shared" si="25"/>
        <v>0</v>
      </c>
      <c r="P122" s="514">
        <f t="shared" si="26"/>
        <v>0</v>
      </c>
    </row>
    <row r="123" spans="2:16">
      <c r="B123" s="195" t="str">
        <f t="shared" si="23"/>
        <v/>
      </c>
      <c r="C123" s="507">
        <f>IF(D93="","-",+C122+1)</f>
        <v>2038</v>
      </c>
      <c r="D123" s="374">
        <f>IF(F122+SUM(E$99:E122)=D$92,F122,D$92-SUM(E$99:E122))</f>
        <v>2163179.8932825518</v>
      </c>
      <c r="E123" s="522">
        <f t="shared" si="30"/>
        <v>118683.60975609756</v>
      </c>
      <c r="F123" s="523">
        <f t="shared" si="31"/>
        <v>2044496.2835264541</v>
      </c>
      <c r="G123" s="523">
        <f t="shared" si="32"/>
        <v>2103838.0884045027</v>
      </c>
      <c r="H123" s="526">
        <f t="shared" si="33"/>
        <v>357499.16277285927</v>
      </c>
      <c r="I123" s="577">
        <f t="shared" si="34"/>
        <v>357499.16277285927</v>
      </c>
      <c r="J123" s="514">
        <f t="shared" si="24"/>
        <v>0</v>
      </c>
      <c r="K123" s="514"/>
      <c r="L123" s="525"/>
      <c r="M123" s="514">
        <f t="shared" si="35"/>
        <v>0</v>
      </c>
      <c r="N123" s="525"/>
      <c r="O123" s="514">
        <f t="shared" si="25"/>
        <v>0</v>
      </c>
      <c r="P123" s="514">
        <f t="shared" si="26"/>
        <v>0</v>
      </c>
    </row>
    <row r="124" spans="2:16">
      <c r="B124" s="195" t="str">
        <f t="shared" si="23"/>
        <v/>
      </c>
      <c r="C124" s="507">
        <f>IF(D93="","-",+C123+1)</f>
        <v>2039</v>
      </c>
      <c r="D124" s="374">
        <f>IF(F123+SUM(E$99:E123)=D$92,F123,D$92-SUM(E$99:E123))</f>
        <v>2044496.2835264541</v>
      </c>
      <c r="E124" s="522">
        <f t="shared" si="30"/>
        <v>118683.60975609756</v>
      </c>
      <c r="F124" s="523">
        <f t="shared" si="31"/>
        <v>1925812.6737703565</v>
      </c>
      <c r="G124" s="523">
        <f t="shared" si="32"/>
        <v>1985154.4786484053</v>
      </c>
      <c r="H124" s="526">
        <f t="shared" si="33"/>
        <v>344026.88462838338</v>
      </c>
      <c r="I124" s="577">
        <f t="shared" si="34"/>
        <v>344026.88462838338</v>
      </c>
      <c r="J124" s="514">
        <f t="shared" si="24"/>
        <v>0</v>
      </c>
      <c r="K124" s="514"/>
      <c r="L124" s="525"/>
      <c r="M124" s="514">
        <f t="shared" si="35"/>
        <v>0</v>
      </c>
      <c r="N124" s="525"/>
      <c r="O124" s="514">
        <f t="shared" si="25"/>
        <v>0</v>
      </c>
      <c r="P124" s="514">
        <f t="shared" si="26"/>
        <v>0</v>
      </c>
    </row>
    <row r="125" spans="2:16">
      <c r="B125" s="195" t="str">
        <f t="shared" si="23"/>
        <v/>
      </c>
      <c r="C125" s="507">
        <f>IF(D93="","-",+C124+1)</f>
        <v>2040</v>
      </c>
      <c r="D125" s="374">
        <f>IF(F124+SUM(E$99:E124)=D$92,F124,D$92-SUM(E$99:E124))</f>
        <v>1925812.6737703565</v>
      </c>
      <c r="E125" s="522">
        <f t="shared" si="30"/>
        <v>118683.60975609756</v>
      </c>
      <c r="F125" s="523">
        <f t="shared" si="31"/>
        <v>1807129.0640142588</v>
      </c>
      <c r="G125" s="523">
        <f t="shared" si="32"/>
        <v>1866470.8688923076</v>
      </c>
      <c r="H125" s="526">
        <f t="shared" si="33"/>
        <v>330554.60648390744</v>
      </c>
      <c r="I125" s="577">
        <f t="shared" si="34"/>
        <v>330554.60648390744</v>
      </c>
      <c r="J125" s="514">
        <f t="shared" si="24"/>
        <v>0</v>
      </c>
      <c r="K125" s="514"/>
      <c r="L125" s="525"/>
      <c r="M125" s="514">
        <f t="shared" si="35"/>
        <v>0</v>
      </c>
      <c r="N125" s="525"/>
      <c r="O125" s="514">
        <f t="shared" si="25"/>
        <v>0</v>
      </c>
      <c r="P125" s="514">
        <f t="shared" si="26"/>
        <v>0</v>
      </c>
    </row>
    <row r="126" spans="2:16">
      <c r="B126" s="195" t="str">
        <f t="shared" si="23"/>
        <v/>
      </c>
      <c r="C126" s="507">
        <f>IF(D93="","-",+C125+1)</f>
        <v>2041</v>
      </c>
      <c r="D126" s="374">
        <f>IF(F125+SUM(E$99:E125)=D$92,F125,D$92-SUM(E$99:E125))</f>
        <v>1807129.0640142588</v>
      </c>
      <c r="E126" s="522">
        <f t="shared" si="30"/>
        <v>118683.60975609756</v>
      </c>
      <c r="F126" s="523">
        <f t="shared" si="31"/>
        <v>1688445.4542581611</v>
      </c>
      <c r="G126" s="523">
        <f t="shared" si="32"/>
        <v>1747787.25913621</v>
      </c>
      <c r="H126" s="526">
        <f t="shared" si="33"/>
        <v>317082.32833943155</v>
      </c>
      <c r="I126" s="577">
        <f t="shared" si="34"/>
        <v>317082.32833943155</v>
      </c>
      <c r="J126" s="514">
        <f t="shared" si="24"/>
        <v>0</v>
      </c>
      <c r="K126" s="514"/>
      <c r="L126" s="525"/>
      <c r="M126" s="514">
        <f t="shared" si="35"/>
        <v>0</v>
      </c>
      <c r="N126" s="525"/>
      <c r="O126" s="514">
        <f t="shared" si="25"/>
        <v>0</v>
      </c>
      <c r="P126" s="514">
        <f t="shared" si="26"/>
        <v>0</v>
      </c>
    </row>
    <row r="127" spans="2:16">
      <c r="B127" s="195" t="str">
        <f t="shared" si="23"/>
        <v/>
      </c>
      <c r="C127" s="507">
        <f>IF(D93="","-",+C126+1)</f>
        <v>2042</v>
      </c>
      <c r="D127" s="374">
        <f>IF(F126+SUM(E$99:E126)=D$92,F126,D$92-SUM(E$99:E126))</f>
        <v>1688445.4542581611</v>
      </c>
      <c r="E127" s="522">
        <f t="shared" si="30"/>
        <v>118683.60975609756</v>
      </c>
      <c r="F127" s="523">
        <f t="shared" si="31"/>
        <v>1569761.8445020635</v>
      </c>
      <c r="G127" s="523">
        <f t="shared" si="32"/>
        <v>1629103.6493801123</v>
      </c>
      <c r="H127" s="526">
        <f t="shared" si="33"/>
        <v>303610.05019495561</v>
      </c>
      <c r="I127" s="577">
        <f t="shared" si="34"/>
        <v>303610.05019495561</v>
      </c>
      <c r="J127" s="514">
        <f t="shared" si="24"/>
        <v>0</v>
      </c>
      <c r="K127" s="514"/>
      <c r="L127" s="525"/>
      <c r="M127" s="514">
        <f t="shared" si="35"/>
        <v>0</v>
      </c>
      <c r="N127" s="525"/>
      <c r="O127" s="514">
        <f t="shared" si="25"/>
        <v>0</v>
      </c>
      <c r="P127" s="514">
        <f t="shared" si="26"/>
        <v>0</v>
      </c>
    </row>
    <row r="128" spans="2:16">
      <c r="B128" s="195" t="str">
        <f t="shared" si="23"/>
        <v/>
      </c>
      <c r="C128" s="507">
        <f>IF(D93="","-",+C127+1)</f>
        <v>2043</v>
      </c>
      <c r="D128" s="374">
        <f>IF(F127+SUM(E$99:E127)=D$92,F127,D$92-SUM(E$99:E127))</f>
        <v>1569761.8445020635</v>
      </c>
      <c r="E128" s="522">
        <f t="shared" si="30"/>
        <v>118683.60975609756</v>
      </c>
      <c r="F128" s="523">
        <f t="shared" si="31"/>
        <v>1451078.2347459658</v>
      </c>
      <c r="G128" s="523">
        <f t="shared" si="32"/>
        <v>1510420.0396240146</v>
      </c>
      <c r="H128" s="526">
        <f t="shared" si="33"/>
        <v>290137.77205047966</v>
      </c>
      <c r="I128" s="577">
        <f t="shared" si="34"/>
        <v>290137.77205047966</v>
      </c>
      <c r="J128" s="514">
        <f t="shared" si="24"/>
        <v>0</v>
      </c>
      <c r="K128" s="514"/>
      <c r="L128" s="525"/>
      <c r="M128" s="514">
        <f t="shared" si="35"/>
        <v>0</v>
      </c>
      <c r="N128" s="525"/>
      <c r="O128" s="514">
        <f t="shared" si="25"/>
        <v>0</v>
      </c>
      <c r="P128" s="514">
        <f t="shared" si="26"/>
        <v>0</v>
      </c>
    </row>
    <row r="129" spans="2:16">
      <c r="B129" s="195" t="str">
        <f t="shared" si="23"/>
        <v/>
      </c>
      <c r="C129" s="507">
        <f>IF(D93="","-",+C128+1)</f>
        <v>2044</v>
      </c>
      <c r="D129" s="374">
        <f>IF(F128+SUM(E$99:E128)=D$92,F128,D$92-SUM(E$99:E128))</f>
        <v>1451078.2347459658</v>
      </c>
      <c r="E129" s="522">
        <f t="shared" si="30"/>
        <v>118683.60975609756</v>
      </c>
      <c r="F129" s="523">
        <f t="shared" si="31"/>
        <v>1332394.6249898681</v>
      </c>
      <c r="G129" s="523">
        <f t="shared" si="32"/>
        <v>1391736.429867917</v>
      </c>
      <c r="H129" s="526">
        <f t="shared" si="33"/>
        <v>276665.49390600371</v>
      </c>
      <c r="I129" s="577">
        <f t="shared" si="34"/>
        <v>276665.49390600371</v>
      </c>
      <c r="J129" s="514">
        <f t="shared" si="24"/>
        <v>0</v>
      </c>
      <c r="K129" s="514"/>
      <c r="L129" s="525"/>
      <c r="M129" s="514">
        <f t="shared" si="35"/>
        <v>0</v>
      </c>
      <c r="N129" s="525"/>
      <c r="O129" s="514">
        <f t="shared" si="25"/>
        <v>0</v>
      </c>
      <c r="P129" s="514">
        <f t="shared" si="26"/>
        <v>0</v>
      </c>
    </row>
    <row r="130" spans="2:16">
      <c r="B130" s="195" t="str">
        <f t="shared" si="23"/>
        <v/>
      </c>
      <c r="C130" s="507">
        <f>IF(D93="","-",+C129+1)</f>
        <v>2045</v>
      </c>
      <c r="D130" s="374">
        <f>IF(F129+SUM(E$99:E129)=D$92,F129,D$92-SUM(E$99:E129))</f>
        <v>1332394.6249898681</v>
      </c>
      <c r="E130" s="522">
        <f t="shared" si="30"/>
        <v>118683.60975609756</v>
      </c>
      <c r="F130" s="523">
        <f t="shared" si="31"/>
        <v>1213711.0152337705</v>
      </c>
      <c r="G130" s="523">
        <f t="shared" si="32"/>
        <v>1273052.8201118193</v>
      </c>
      <c r="H130" s="526">
        <f t="shared" si="33"/>
        <v>263193.21576152783</v>
      </c>
      <c r="I130" s="577">
        <f t="shared" si="34"/>
        <v>263193.21576152783</v>
      </c>
      <c r="J130" s="514">
        <f t="shared" si="24"/>
        <v>0</v>
      </c>
      <c r="K130" s="514"/>
      <c r="L130" s="525"/>
      <c r="M130" s="514">
        <f t="shared" si="35"/>
        <v>0</v>
      </c>
      <c r="N130" s="525"/>
      <c r="O130" s="514">
        <f t="shared" si="25"/>
        <v>0</v>
      </c>
      <c r="P130" s="514">
        <f t="shared" si="26"/>
        <v>0</v>
      </c>
    </row>
    <row r="131" spans="2:16">
      <c r="B131" s="195" t="str">
        <f t="shared" si="23"/>
        <v/>
      </c>
      <c r="C131" s="507">
        <f>IF(D93="","-",+C130+1)</f>
        <v>2046</v>
      </c>
      <c r="D131" s="374">
        <f>IF(F130+SUM(E$99:E130)=D$92,F130,D$92-SUM(E$99:E130))</f>
        <v>1213711.0152337705</v>
      </c>
      <c r="E131" s="522">
        <f t="shared" si="30"/>
        <v>118683.60975609756</v>
      </c>
      <c r="F131" s="523">
        <f t="shared" si="31"/>
        <v>1095027.4054776728</v>
      </c>
      <c r="G131" s="523">
        <f t="shared" si="32"/>
        <v>1154369.2103557216</v>
      </c>
      <c r="H131" s="526">
        <f t="shared" si="33"/>
        <v>249720.93761705188</v>
      </c>
      <c r="I131" s="577">
        <f t="shared" si="34"/>
        <v>249720.93761705188</v>
      </c>
      <c r="J131" s="514">
        <f t="shared" si="24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>
      <c r="B132" s="195" t="str">
        <f t="shared" si="23"/>
        <v/>
      </c>
      <c r="C132" s="507">
        <f>IF(D93="","-",+C131+1)</f>
        <v>2047</v>
      </c>
      <c r="D132" s="374">
        <f>IF(F131+SUM(E$99:E131)=D$92,F131,D$92-SUM(E$99:E131))</f>
        <v>1095027.4054776728</v>
      </c>
      <c r="E132" s="522">
        <f t="shared" si="30"/>
        <v>118683.60975609756</v>
      </c>
      <c r="F132" s="523">
        <f t="shared" si="31"/>
        <v>976343.79572157527</v>
      </c>
      <c r="G132" s="523">
        <f t="shared" si="32"/>
        <v>1035685.600599624</v>
      </c>
      <c r="H132" s="526">
        <f t="shared" si="33"/>
        <v>236248.65947257594</v>
      </c>
      <c r="I132" s="577">
        <f t="shared" si="34"/>
        <v>236248.65947257594</v>
      </c>
      <c r="J132" s="514">
        <f t="shared" si="24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>
      <c r="B133" s="195" t="str">
        <f t="shared" si="23"/>
        <v/>
      </c>
      <c r="C133" s="507">
        <f>IF(D93="","-",+C132+1)</f>
        <v>2048</v>
      </c>
      <c r="D133" s="374">
        <f>IF(F132+SUM(E$99:E132)=D$92,F132,D$92-SUM(E$99:E132))</f>
        <v>976343.79572157527</v>
      </c>
      <c r="E133" s="522">
        <f t="shared" si="30"/>
        <v>118683.60975609756</v>
      </c>
      <c r="F133" s="523">
        <f t="shared" si="31"/>
        <v>857660.18596547772</v>
      </c>
      <c r="G133" s="523">
        <f t="shared" si="32"/>
        <v>917001.99084352655</v>
      </c>
      <c r="H133" s="526">
        <f t="shared" si="33"/>
        <v>222776.38132810005</v>
      </c>
      <c r="I133" s="577">
        <f t="shared" si="34"/>
        <v>222776.38132810005</v>
      </c>
      <c r="J133" s="514">
        <f t="shared" si="24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>
      <c r="B134" s="195" t="str">
        <f t="shared" si="23"/>
        <v/>
      </c>
      <c r="C134" s="507">
        <f>IF(D93="","-",+C133+1)</f>
        <v>2049</v>
      </c>
      <c r="D134" s="374">
        <f>IF(F133+SUM(E$99:E133)=D$92,F133,D$92-SUM(E$99:E133))</f>
        <v>857660.18596547772</v>
      </c>
      <c r="E134" s="522">
        <f t="shared" si="30"/>
        <v>118683.60975609756</v>
      </c>
      <c r="F134" s="523">
        <f t="shared" si="31"/>
        <v>738976.57620938017</v>
      </c>
      <c r="G134" s="523">
        <f t="shared" si="32"/>
        <v>798318.38108742889</v>
      </c>
      <c r="H134" s="526">
        <f t="shared" si="33"/>
        <v>209304.1031836241</v>
      </c>
      <c r="I134" s="577">
        <f t="shared" si="34"/>
        <v>209304.1031836241</v>
      </c>
      <c r="J134" s="514">
        <f t="shared" si="24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>
      <c r="B135" s="195" t="str">
        <f t="shared" si="23"/>
        <v/>
      </c>
      <c r="C135" s="507">
        <f>IF(D93="","-",+C134+1)</f>
        <v>2050</v>
      </c>
      <c r="D135" s="374">
        <f>IF(F134+SUM(E$99:E134)=D$92,F134,D$92-SUM(E$99:E134))</f>
        <v>738976.57620938017</v>
      </c>
      <c r="E135" s="522">
        <f t="shared" si="30"/>
        <v>118683.60975609756</v>
      </c>
      <c r="F135" s="523">
        <f t="shared" si="31"/>
        <v>620292.96645328263</v>
      </c>
      <c r="G135" s="523">
        <f t="shared" si="32"/>
        <v>679634.77133133146</v>
      </c>
      <c r="H135" s="526">
        <f t="shared" si="33"/>
        <v>195831.82503914821</v>
      </c>
      <c r="I135" s="577">
        <f t="shared" si="34"/>
        <v>195831.82503914821</v>
      </c>
      <c r="J135" s="514">
        <f t="shared" si="24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>
      <c r="B136" s="195" t="str">
        <f t="shared" si="23"/>
        <v/>
      </c>
      <c r="C136" s="507">
        <f>IF(D93="","-",+C135+1)</f>
        <v>2051</v>
      </c>
      <c r="D136" s="374">
        <f>IF(F135+SUM(E$99:E135)=D$92,F135,D$92-SUM(E$99:E135))</f>
        <v>620292.96645328263</v>
      </c>
      <c r="E136" s="522">
        <f t="shared" si="30"/>
        <v>118683.60975609756</v>
      </c>
      <c r="F136" s="523">
        <f t="shared" si="31"/>
        <v>501609.35669718508</v>
      </c>
      <c r="G136" s="523">
        <f t="shared" si="32"/>
        <v>560951.1615752338</v>
      </c>
      <c r="H136" s="526">
        <f t="shared" si="33"/>
        <v>182359.54689467227</v>
      </c>
      <c r="I136" s="577">
        <f t="shared" si="34"/>
        <v>182359.54689467227</v>
      </c>
      <c r="J136" s="514">
        <f t="shared" si="24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>
      <c r="B137" s="195" t="str">
        <f t="shared" si="23"/>
        <v/>
      </c>
      <c r="C137" s="507">
        <f>IF(D93="","-",+C136+1)</f>
        <v>2052</v>
      </c>
      <c r="D137" s="374">
        <f>IF(F136+SUM(E$99:E136)=D$92,F136,D$92-SUM(E$99:E136))</f>
        <v>501609.35669718508</v>
      </c>
      <c r="E137" s="522">
        <f t="shared" si="30"/>
        <v>118683.60975609756</v>
      </c>
      <c r="F137" s="523">
        <f t="shared" si="31"/>
        <v>382925.74694108753</v>
      </c>
      <c r="G137" s="523">
        <f t="shared" si="32"/>
        <v>442267.55181913631</v>
      </c>
      <c r="H137" s="526">
        <f t="shared" si="33"/>
        <v>168887.26875019638</v>
      </c>
      <c r="I137" s="577">
        <f t="shared" si="34"/>
        <v>168887.26875019638</v>
      </c>
      <c r="J137" s="514">
        <f t="shared" si="24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>
      <c r="B138" s="195" t="str">
        <f t="shared" si="23"/>
        <v/>
      </c>
      <c r="C138" s="507">
        <f>IF(D93="","-",+C137+1)</f>
        <v>2053</v>
      </c>
      <c r="D138" s="374">
        <f>IF(F137+SUM(E$99:E137)=D$92,F137,D$92-SUM(E$99:E137))</f>
        <v>382925.74694108753</v>
      </c>
      <c r="E138" s="522">
        <f t="shared" si="30"/>
        <v>118683.60975609756</v>
      </c>
      <c r="F138" s="523">
        <f t="shared" si="31"/>
        <v>264242.13718498999</v>
      </c>
      <c r="G138" s="523">
        <f t="shared" si="32"/>
        <v>323583.94206303876</v>
      </c>
      <c r="H138" s="526">
        <f t="shared" si="33"/>
        <v>155414.99060572046</v>
      </c>
      <c r="I138" s="577">
        <f t="shared" si="34"/>
        <v>155414.99060572046</v>
      </c>
      <c r="J138" s="514">
        <f t="shared" si="24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>
      <c r="B139" s="195" t="str">
        <f t="shared" si="23"/>
        <v/>
      </c>
      <c r="C139" s="507">
        <f>IF(D93="","-",+C138+1)</f>
        <v>2054</v>
      </c>
      <c r="D139" s="374">
        <f>IF(F138+SUM(E$99:E138)=D$92,F138,D$92-SUM(E$99:E138))</f>
        <v>264242.13718498999</v>
      </c>
      <c r="E139" s="522">
        <f t="shared" si="30"/>
        <v>118683.60975609756</v>
      </c>
      <c r="F139" s="523">
        <f t="shared" si="31"/>
        <v>145558.52742889244</v>
      </c>
      <c r="G139" s="523">
        <f t="shared" si="32"/>
        <v>204900.33230694121</v>
      </c>
      <c r="H139" s="526">
        <f t="shared" si="33"/>
        <v>141942.71246124455</v>
      </c>
      <c r="I139" s="577">
        <f t="shared" si="34"/>
        <v>141942.71246124455</v>
      </c>
      <c r="J139" s="514">
        <f t="shared" si="24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>
      <c r="B140" s="195" t="str">
        <f t="shared" si="23"/>
        <v/>
      </c>
      <c r="C140" s="507">
        <f>IF(D93="","-",+C139+1)</f>
        <v>2055</v>
      </c>
      <c r="D140" s="374">
        <f>IF(F139+SUM(E$99:E139)=D$92,F139,D$92-SUM(E$99:E139))</f>
        <v>145558.52742889244</v>
      </c>
      <c r="E140" s="522">
        <f t="shared" si="30"/>
        <v>118683.60975609756</v>
      </c>
      <c r="F140" s="523">
        <f t="shared" si="31"/>
        <v>26874.91767279488</v>
      </c>
      <c r="G140" s="523">
        <f t="shared" si="32"/>
        <v>86216.722550843668</v>
      </c>
      <c r="H140" s="526">
        <f t="shared" si="33"/>
        <v>128470.43431676862</v>
      </c>
      <c r="I140" s="577">
        <f t="shared" si="34"/>
        <v>128470.43431676862</v>
      </c>
      <c r="J140" s="514">
        <f t="shared" si="24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>
      <c r="B141" s="195" t="str">
        <f t="shared" si="23"/>
        <v/>
      </c>
      <c r="C141" s="507">
        <f>IF(D93="","-",+C140+1)</f>
        <v>2056</v>
      </c>
      <c r="D141" s="374">
        <f>IF(F140+SUM(E$99:E140)=D$92,F140,D$92-SUM(E$99:E140))</f>
        <v>26874.91767279488</v>
      </c>
      <c r="E141" s="522">
        <f t="shared" si="30"/>
        <v>26874.91767279488</v>
      </c>
      <c r="F141" s="523">
        <f t="shared" si="31"/>
        <v>0</v>
      </c>
      <c r="G141" s="523">
        <f t="shared" si="32"/>
        <v>13437.45883639744</v>
      </c>
      <c r="H141" s="526">
        <f t="shared" si="33"/>
        <v>28400.260417011432</v>
      </c>
      <c r="I141" s="577">
        <f t="shared" si="34"/>
        <v>28400.260417011432</v>
      </c>
      <c r="J141" s="514">
        <f t="shared" si="24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>
      <c r="B142" s="195" t="str">
        <f t="shared" si="23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4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>
      <c r="B143" s="195" t="str">
        <f t="shared" si="23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4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>
      <c r="B144" s="195" t="str">
        <f t="shared" si="23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4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>
      <c r="B145" s="195" t="str">
        <f t="shared" si="23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4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>
      <c r="B146" s="195" t="str">
        <f t="shared" si="23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4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>
      <c r="B147" s="195" t="str">
        <f t="shared" si="23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4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>
      <c r="B148" s="195" t="str">
        <f t="shared" si="23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4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>
      <c r="B149" s="195" t="str">
        <f t="shared" si="23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4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>
      <c r="B150" s="195" t="str">
        <f t="shared" si="23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4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>
      <c r="B151" s="195" t="str">
        <f t="shared" si="23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4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>
      <c r="B152" s="195" t="str">
        <f t="shared" si="23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4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>
      <c r="B153" s="195" t="str">
        <f t="shared" si="23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4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.5" thickBot="1">
      <c r="B154" s="195" t="str">
        <f t="shared" si="23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4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>
      <c r="C155" s="374" t="s">
        <v>78</v>
      </c>
      <c r="D155" s="375"/>
      <c r="E155" s="375">
        <f>SUM(E99:E154)</f>
        <v>4866027.9999999981</v>
      </c>
      <c r="F155" s="375"/>
      <c r="G155" s="375"/>
      <c r="H155" s="375">
        <f>SUM(H99:H154)</f>
        <v>16699614.132801739</v>
      </c>
      <c r="I155" s="375">
        <f>SUM(I99:I154)</f>
        <v>16699614.132801739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view="pageBreakPreview" zoomScale="72" zoomScaleNormal="100" zoomScaleSheetLayoutView="7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5703125" style="183" customWidth="1"/>
    <col min="10" max="10" width="18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594105.76321991044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594105.76321991044</v>
      </c>
      <c r="O6" s="269"/>
      <c r="P6" s="269"/>
    </row>
    <row r="7" spans="1:16" ht="13.5" thickBot="1">
      <c r="C7" s="467" t="s">
        <v>48</v>
      </c>
      <c r="D7" s="624" t="s">
        <v>317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316</v>
      </c>
      <c r="E9" s="637" t="s">
        <v>326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125933.19047619047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665602.65814268333</v>
      </c>
      <c r="H21" s="639">
        <v>665602.65814268333</v>
      </c>
      <c r="I21" s="511">
        <f t="shared" si="4"/>
        <v>0</v>
      </c>
      <c r="J21" s="511"/>
      <c r="K21" s="518">
        <f t="shared" si="0"/>
        <v>665602.65814268333</v>
      </c>
      <c r="L21" s="519">
        <f t="shared" si="1"/>
        <v>0</v>
      </c>
      <c r="M21" s="518">
        <f t="shared" si="2"/>
        <v>665602.65814268333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123004.51162790698</v>
      </c>
      <c r="F22" s="629">
        <v>4608504.3402749645</v>
      </c>
      <c r="G22" s="630">
        <v>587930.15868984</v>
      </c>
      <c r="H22" s="639">
        <v>587930.15868984</v>
      </c>
      <c r="I22" s="511">
        <f t="shared" si="4"/>
        <v>0</v>
      </c>
      <c r="J22" s="511"/>
      <c r="K22" s="518">
        <f t="shared" si="0"/>
        <v>587930.15868984</v>
      </c>
      <c r="L22" s="519">
        <f t="shared" si="1"/>
        <v>0</v>
      </c>
      <c r="M22" s="518">
        <f t="shared" si="2"/>
        <v>587930.15868984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>IU</v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705757.97561026062</v>
      </c>
      <c r="H23" s="639">
        <v>705757.97561026062</v>
      </c>
      <c r="I23" s="511">
        <f t="shared" si="4"/>
        <v>0</v>
      </c>
      <c r="J23" s="511"/>
      <c r="K23" s="518">
        <f t="shared" ref="K23" si="7">G23</f>
        <v>705757.97561026062</v>
      </c>
      <c r="L23" s="519">
        <f t="shared" ref="L23" si="8">IF(K23&lt;&gt;0,+G23-K23,0)</f>
        <v>0</v>
      </c>
      <c r="M23" s="518">
        <f t="shared" ref="M23" si="9">H23</f>
        <v>705757.97561026062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4479499.6085676476</v>
      </c>
      <c r="E24" s="630">
        <v>125933.19047619047</v>
      </c>
      <c r="F24" s="629">
        <v>4353566.4180914573</v>
      </c>
      <c r="G24" s="630">
        <v>594105.76321991044</v>
      </c>
      <c r="H24" s="639">
        <v>594105.76321991044</v>
      </c>
      <c r="I24" s="511">
        <f t="shared" si="4"/>
        <v>0</v>
      </c>
      <c r="J24" s="511"/>
      <c r="K24" s="518">
        <f t="shared" ref="K24" si="10">G24</f>
        <v>594105.76321991044</v>
      </c>
      <c r="L24" s="519">
        <f t="shared" ref="L24" si="11">IF(K24&lt;&gt;0,+G24-K24,0)</f>
        <v>0</v>
      </c>
      <c r="M24" s="518">
        <f t="shared" ref="M24" si="12">H24</f>
        <v>594105.76321991044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4353566.4180914573</v>
      </c>
      <c r="E25" s="522">
        <f t="shared" ref="E25:E72" si="13">IF(+$I$14&lt;F24,$I$14,D25)</f>
        <v>125933.19047619047</v>
      </c>
      <c r="F25" s="523">
        <f t="shared" ref="F25:F72" si="14">+D25-E25</f>
        <v>4227633.227615267</v>
      </c>
      <c r="G25" s="524">
        <f t="shared" ref="G25:G51" si="15">+I$12*((D25+F25)/2)+E25</f>
        <v>584246.3697705532</v>
      </c>
      <c r="H25" s="491">
        <f t="shared" ref="H25:H51" si="16">+I$13*((D25+F25)/2)+E25</f>
        <v>584246.3697705532</v>
      </c>
      <c r="I25" s="511">
        <f t="shared" si="4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4227633.227615267</v>
      </c>
      <c r="E26" s="522">
        <f t="shared" si="13"/>
        <v>125933.19047619047</v>
      </c>
      <c r="F26" s="523">
        <f t="shared" si="14"/>
        <v>4101700.0371390767</v>
      </c>
      <c r="G26" s="524">
        <f t="shared" si="15"/>
        <v>570794.44153469126</v>
      </c>
      <c r="H26" s="491">
        <f t="shared" si="16"/>
        <v>570794.44153469126</v>
      </c>
      <c r="I26" s="511">
        <f t="shared" si="4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4101700.0371390767</v>
      </c>
      <c r="E27" s="522">
        <f t="shared" si="13"/>
        <v>125933.19047619047</v>
      </c>
      <c r="F27" s="523">
        <f t="shared" si="14"/>
        <v>3975766.8466628864</v>
      </c>
      <c r="G27" s="524">
        <f t="shared" si="15"/>
        <v>557342.51329882932</v>
      </c>
      <c r="H27" s="491">
        <f t="shared" si="16"/>
        <v>557342.51329882932</v>
      </c>
      <c r="I27" s="511">
        <f t="shared" si="4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3975766.8466628864</v>
      </c>
      <c r="E28" s="522">
        <f t="shared" si="13"/>
        <v>125933.19047619047</v>
      </c>
      <c r="F28" s="523">
        <f t="shared" si="14"/>
        <v>3849833.6561866961</v>
      </c>
      <c r="G28" s="524">
        <f t="shared" si="15"/>
        <v>543890.58506296738</v>
      </c>
      <c r="H28" s="491">
        <f t="shared" si="16"/>
        <v>543890.58506296738</v>
      </c>
      <c r="I28" s="511">
        <f t="shared" si="4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3849833.6561866961</v>
      </c>
      <c r="E29" s="522">
        <f t="shared" si="13"/>
        <v>125933.19047619047</v>
      </c>
      <c r="F29" s="523">
        <f t="shared" si="14"/>
        <v>3723900.4657105058</v>
      </c>
      <c r="G29" s="524">
        <f t="shared" si="15"/>
        <v>530438.65682710544</v>
      </c>
      <c r="H29" s="491">
        <f t="shared" si="16"/>
        <v>530438.65682710544</v>
      </c>
      <c r="I29" s="511">
        <f t="shared" si="4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3723900.4657105058</v>
      </c>
      <c r="E30" s="522">
        <f t="shared" si="13"/>
        <v>125933.19047619047</v>
      </c>
      <c r="F30" s="523">
        <f t="shared" si="14"/>
        <v>3597967.2752343155</v>
      </c>
      <c r="G30" s="524">
        <f t="shared" si="15"/>
        <v>516986.7285912435</v>
      </c>
      <c r="H30" s="491">
        <f t="shared" si="16"/>
        <v>516986.7285912435</v>
      </c>
      <c r="I30" s="511">
        <f t="shared" si="4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3597967.2752343155</v>
      </c>
      <c r="E31" s="522">
        <f t="shared" si="13"/>
        <v>125933.19047619047</v>
      </c>
      <c r="F31" s="523">
        <f t="shared" si="14"/>
        <v>3472034.0847581252</v>
      </c>
      <c r="G31" s="524">
        <f t="shared" si="15"/>
        <v>503534.80035538157</v>
      </c>
      <c r="H31" s="491">
        <f t="shared" si="16"/>
        <v>503534.80035538157</v>
      </c>
      <c r="I31" s="511">
        <f t="shared" si="4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3472034.0847581252</v>
      </c>
      <c r="E32" s="522">
        <f t="shared" si="13"/>
        <v>125933.19047619047</v>
      </c>
      <c r="F32" s="523">
        <f t="shared" si="14"/>
        <v>3346100.8942819349</v>
      </c>
      <c r="G32" s="524">
        <f t="shared" si="15"/>
        <v>490082.87211951963</v>
      </c>
      <c r="H32" s="491">
        <f t="shared" si="16"/>
        <v>490082.87211951963</v>
      </c>
      <c r="I32" s="511">
        <f t="shared" si="4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3346100.8942819349</v>
      </c>
      <c r="E33" s="522">
        <f t="shared" si="13"/>
        <v>125933.19047619047</v>
      </c>
      <c r="F33" s="523">
        <f t="shared" si="14"/>
        <v>3220167.7038057446</v>
      </c>
      <c r="G33" s="524">
        <f t="shared" si="15"/>
        <v>476630.94388365775</v>
      </c>
      <c r="H33" s="491">
        <f t="shared" si="16"/>
        <v>476630.94388365775</v>
      </c>
      <c r="I33" s="511">
        <f t="shared" si="4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3220167.7038057446</v>
      </c>
      <c r="E34" s="522">
        <f t="shared" si="13"/>
        <v>125933.19047619047</v>
      </c>
      <c r="F34" s="523">
        <f t="shared" si="14"/>
        <v>3094234.5133295543</v>
      </c>
      <c r="G34" s="524">
        <f t="shared" si="15"/>
        <v>463179.01564779581</v>
      </c>
      <c r="H34" s="491">
        <f t="shared" si="16"/>
        <v>463179.01564779581</v>
      </c>
      <c r="I34" s="511">
        <f t="shared" si="4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3094234.5133295543</v>
      </c>
      <c r="E35" s="522">
        <f t="shared" si="13"/>
        <v>125933.19047619047</v>
      </c>
      <c r="F35" s="523">
        <f t="shared" si="14"/>
        <v>2968301.3228533641</v>
      </c>
      <c r="G35" s="524">
        <f t="shared" si="15"/>
        <v>449727.08741193387</v>
      </c>
      <c r="H35" s="491">
        <f t="shared" si="16"/>
        <v>449727.08741193387</v>
      </c>
      <c r="I35" s="511">
        <f t="shared" si="4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2968301.3228533641</v>
      </c>
      <c r="E36" s="522">
        <f t="shared" si="13"/>
        <v>125933.19047619047</v>
      </c>
      <c r="F36" s="523">
        <f t="shared" si="14"/>
        <v>2842368.1323771738</v>
      </c>
      <c r="G36" s="524">
        <f t="shared" si="15"/>
        <v>436275.15917607193</v>
      </c>
      <c r="H36" s="491">
        <f t="shared" si="16"/>
        <v>436275.15917607193</v>
      </c>
      <c r="I36" s="511">
        <f t="shared" si="4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2842368.1323771738</v>
      </c>
      <c r="E37" s="522">
        <f t="shared" si="13"/>
        <v>125933.19047619047</v>
      </c>
      <c r="F37" s="523">
        <f t="shared" si="14"/>
        <v>2716434.9419009835</v>
      </c>
      <c r="G37" s="524">
        <f t="shared" si="15"/>
        <v>422823.23094020999</v>
      </c>
      <c r="H37" s="491">
        <f t="shared" si="16"/>
        <v>422823.23094020999</v>
      </c>
      <c r="I37" s="511">
        <f t="shared" si="4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2716434.9419009835</v>
      </c>
      <c r="E38" s="522">
        <f t="shared" si="13"/>
        <v>125933.19047619047</v>
      </c>
      <c r="F38" s="523">
        <f t="shared" si="14"/>
        <v>2590501.7514247932</v>
      </c>
      <c r="G38" s="524">
        <f t="shared" si="15"/>
        <v>409371.30270434805</v>
      </c>
      <c r="H38" s="491">
        <f t="shared" si="16"/>
        <v>409371.30270434805</v>
      </c>
      <c r="I38" s="511">
        <f t="shared" si="4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2590501.7514247932</v>
      </c>
      <c r="E39" s="522">
        <f t="shared" si="13"/>
        <v>125933.19047619047</v>
      </c>
      <c r="F39" s="523">
        <f t="shared" si="14"/>
        <v>2464568.5609486029</v>
      </c>
      <c r="G39" s="524">
        <f t="shared" si="15"/>
        <v>395919.37446848617</v>
      </c>
      <c r="H39" s="491">
        <f t="shared" si="16"/>
        <v>395919.37446848617</v>
      </c>
      <c r="I39" s="511">
        <f t="shared" si="4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2464568.5609486029</v>
      </c>
      <c r="E40" s="522">
        <f t="shared" si="13"/>
        <v>125933.19047619047</v>
      </c>
      <c r="F40" s="523">
        <f t="shared" si="14"/>
        <v>2338635.3704724126</v>
      </c>
      <c r="G40" s="524">
        <f t="shared" si="15"/>
        <v>382467.44623262424</v>
      </c>
      <c r="H40" s="491">
        <f t="shared" si="16"/>
        <v>382467.44623262424</v>
      </c>
      <c r="I40" s="511">
        <f t="shared" si="4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2338635.3704724126</v>
      </c>
      <c r="E41" s="522">
        <f t="shared" si="13"/>
        <v>125933.19047619047</v>
      </c>
      <c r="F41" s="523">
        <f t="shared" si="14"/>
        <v>2212702.1799962223</v>
      </c>
      <c r="G41" s="524">
        <f t="shared" si="15"/>
        <v>369015.5179967623</v>
      </c>
      <c r="H41" s="491">
        <f t="shared" si="16"/>
        <v>369015.5179967623</v>
      </c>
      <c r="I41" s="511">
        <f t="shared" si="4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2212702.1799962223</v>
      </c>
      <c r="E42" s="522">
        <f t="shared" si="13"/>
        <v>125933.19047619047</v>
      </c>
      <c r="F42" s="523">
        <f t="shared" si="14"/>
        <v>2086768.9895200317</v>
      </c>
      <c r="G42" s="524">
        <f t="shared" si="15"/>
        <v>355563.58976090036</v>
      </c>
      <c r="H42" s="491">
        <f t="shared" si="16"/>
        <v>355563.58976090036</v>
      </c>
      <c r="I42" s="511">
        <f t="shared" si="4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2086768.9895200317</v>
      </c>
      <c r="E43" s="522">
        <f t="shared" si="13"/>
        <v>125933.19047619047</v>
      </c>
      <c r="F43" s="523">
        <f t="shared" si="14"/>
        <v>1960835.7990438412</v>
      </c>
      <c r="G43" s="524">
        <f t="shared" si="15"/>
        <v>342111.66152503842</v>
      </c>
      <c r="H43" s="491">
        <f t="shared" si="16"/>
        <v>342111.66152503842</v>
      </c>
      <c r="I43" s="511">
        <f t="shared" si="4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1960835.7990438412</v>
      </c>
      <c r="E44" s="522">
        <f t="shared" si="13"/>
        <v>125933.19047619047</v>
      </c>
      <c r="F44" s="523">
        <f t="shared" si="14"/>
        <v>1834902.6085676507</v>
      </c>
      <c r="G44" s="524">
        <f t="shared" si="15"/>
        <v>328659.73328917648</v>
      </c>
      <c r="H44" s="491">
        <f t="shared" si="16"/>
        <v>328659.73328917648</v>
      </c>
      <c r="I44" s="511">
        <f t="shared" si="4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1834902.6085676507</v>
      </c>
      <c r="E45" s="522">
        <f t="shared" si="13"/>
        <v>125933.19047619047</v>
      </c>
      <c r="F45" s="523">
        <f t="shared" si="14"/>
        <v>1708969.4180914601</v>
      </c>
      <c r="G45" s="524">
        <f t="shared" si="15"/>
        <v>315207.80505331449</v>
      </c>
      <c r="H45" s="491">
        <f t="shared" si="16"/>
        <v>315207.80505331449</v>
      </c>
      <c r="I45" s="511">
        <f t="shared" si="4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1708969.4180914601</v>
      </c>
      <c r="E46" s="522">
        <f t="shared" si="13"/>
        <v>125933.19047619047</v>
      </c>
      <c r="F46" s="523">
        <f t="shared" si="14"/>
        <v>1583036.2276152696</v>
      </c>
      <c r="G46" s="524">
        <f t="shared" si="15"/>
        <v>301755.87681745255</v>
      </c>
      <c r="H46" s="491">
        <f t="shared" si="16"/>
        <v>301755.87681745255</v>
      </c>
      <c r="I46" s="511">
        <f t="shared" si="4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1583036.2276152696</v>
      </c>
      <c r="E47" s="522">
        <f t="shared" si="13"/>
        <v>125933.19047619047</v>
      </c>
      <c r="F47" s="523">
        <f t="shared" si="14"/>
        <v>1457103.0371390791</v>
      </c>
      <c r="G47" s="524">
        <f t="shared" si="15"/>
        <v>288303.94858159055</v>
      </c>
      <c r="H47" s="491">
        <f t="shared" si="16"/>
        <v>288303.94858159055</v>
      </c>
      <c r="I47" s="511">
        <f t="shared" si="4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1457103.0371390791</v>
      </c>
      <c r="E48" s="522">
        <f t="shared" si="13"/>
        <v>125933.19047619047</v>
      </c>
      <c r="F48" s="523">
        <f t="shared" si="14"/>
        <v>1331169.8466628885</v>
      </c>
      <c r="G48" s="524">
        <f t="shared" si="15"/>
        <v>274852.02034572861</v>
      </c>
      <c r="H48" s="491">
        <f t="shared" si="16"/>
        <v>274852.02034572861</v>
      </c>
      <c r="I48" s="511">
        <f t="shared" si="4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1331169.8466628885</v>
      </c>
      <c r="E49" s="522">
        <f t="shared" si="13"/>
        <v>125933.19047619047</v>
      </c>
      <c r="F49" s="523">
        <f t="shared" si="14"/>
        <v>1205236.656186698</v>
      </c>
      <c r="G49" s="524">
        <f t="shared" si="15"/>
        <v>261400.09210986667</v>
      </c>
      <c r="H49" s="491">
        <f t="shared" si="16"/>
        <v>261400.09210986667</v>
      </c>
      <c r="I49" s="511">
        <f t="shared" si="4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1205236.656186698</v>
      </c>
      <c r="E50" s="522">
        <f t="shared" si="13"/>
        <v>125933.19047619047</v>
      </c>
      <c r="F50" s="523">
        <f t="shared" si="14"/>
        <v>1079303.4657105075</v>
      </c>
      <c r="G50" s="524">
        <f t="shared" si="15"/>
        <v>247948.16387400473</v>
      </c>
      <c r="H50" s="491">
        <f t="shared" si="16"/>
        <v>247948.16387400473</v>
      </c>
      <c r="I50" s="511">
        <f t="shared" si="4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1079303.4657105075</v>
      </c>
      <c r="E51" s="522">
        <f t="shared" si="13"/>
        <v>125933.19047619047</v>
      </c>
      <c r="F51" s="523">
        <f t="shared" si="14"/>
        <v>953370.27523431694</v>
      </c>
      <c r="G51" s="524">
        <f t="shared" si="15"/>
        <v>234496.2356381428</v>
      </c>
      <c r="H51" s="491">
        <f t="shared" si="16"/>
        <v>234496.2356381428</v>
      </c>
      <c r="I51" s="511">
        <f t="shared" si="4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953370.27523431694</v>
      </c>
      <c r="E52" s="522">
        <f t="shared" si="13"/>
        <v>125933.19047619047</v>
      </c>
      <c r="F52" s="523">
        <f t="shared" si="14"/>
        <v>827437.08475812641</v>
      </c>
      <c r="G52" s="524">
        <f t="shared" ref="G52:G72" si="18">+I$12*((D52+F52)/2)+E52</f>
        <v>221044.30740228083</v>
      </c>
      <c r="H52" s="491">
        <f t="shared" ref="H52:H72" si="19">+I$13*((D52+F52)/2)+E52</f>
        <v>221044.30740228083</v>
      </c>
      <c r="I52" s="511">
        <f t="shared" si="4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827437.08475812641</v>
      </c>
      <c r="E53" s="522">
        <f t="shared" si="13"/>
        <v>125933.19047619047</v>
      </c>
      <c r="F53" s="523">
        <f t="shared" si="14"/>
        <v>701503.89428193588</v>
      </c>
      <c r="G53" s="524">
        <f t="shared" si="18"/>
        <v>207592.37916641886</v>
      </c>
      <c r="H53" s="491">
        <f t="shared" si="19"/>
        <v>207592.37916641886</v>
      </c>
      <c r="I53" s="511">
        <f t="shared" si="4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701503.89428193588</v>
      </c>
      <c r="E54" s="522">
        <f t="shared" si="13"/>
        <v>125933.19047619047</v>
      </c>
      <c r="F54" s="523">
        <f t="shared" si="14"/>
        <v>575570.70380574535</v>
      </c>
      <c r="G54" s="524">
        <f t="shared" si="18"/>
        <v>194140.45093055692</v>
      </c>
      <c r="H54" s="491">
        <f t="shared" si="19"/>
        <v>194140.45093055692</v>
      </c>
      <c r="I54" s="511">
        <f t="shared" si="4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575570.70380574535</v>
      </c>
      <c r="E55" s="522">
        <f t="shared" si="13"/>
        <v>125933.19047619047</v>
      </c>
      <c r="F55" s="523">
        <f t="shared" si="14"/>
        <v>449637.51332955487</v>
      </c>
      <c r="G55" s="524">
        <f t="shared" si="18"/>
        <v>180688.52269469496</v>
      </c>
      <c r="H55" s="491">
        <f t="shared" si="19"/>
        <v>180688.52269469496</v>
      </c>
      <c r="I55" s="511">
        <f t="shared" si="4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449637.51332955487</v>
      </c>
      <c r="E56" s="522">
        <f t="shared" si="13"/>
        <v>125933.19047619047</v>
      </c>
      <c r="F56" s="523">
        <f t="shared" si="14"/>
        <v>323704.3228533644</v>
      </c>
      <c r="G56" s="524">
        <f t="shared" si="18"/>
        <v>167236.59445883302</v>
      </c>
      <c r="H56" s="491">
        <f t="shared" si="19"/>
        <v>167236.59445883302</v>
      </c>
      <c r="I56" s="511">
        <f t="shared" si="4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323704.3228533644</v>
      </c>
      <c r="E57" s="522">
        <f t="shared" si="13"/>
        <v>125933.19047619047</v>
      </c>
      <c r="F57" s="523">
        <f t="shared" si="14"/>
        <v>197771.13237717393</v>
      </c>
      <c r="G57" s="524">
        <f t="shared" si="18"/>
        <v>153784.66622297108</v>
      </c>
      <c r="H57" s="491">
        <f t="shared" si="19"/>
        <v>153784.66622297108</v>
      </c>
      <c r="I57" s="511">
        <f t="shared" si="4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197771.13237717393</v>
      </c>
      <c r="E58" s="522">
        <f t="shared" si="13"/>
        <v>125933.19047619047</v>
      </c>
      <c r="F58" s="523">
        <f t="shared" si="14"/>
        <v>71837.941900983453</v>
      </c>
      <c r="G58" s="524">
        <f t="shared" si="18"/>
        <v>140332.73798710911</v>
      </c>
      <c r="H58" s="491">
        <f t="shared" si="19"/>
        <v>140332.73798710911</v>
      </c>
      <c r="I58" s="511">
        <f t="shared" si="4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71837.941900983453</v>
      </c>
      <c r="E59" s="522">
        <f t="shared" si="13"/>
        <v>71837.941900983453</v>
      </c>
      <c r="F59" s="523">
        <f t="shared" si="14"/>
        <v>0</v>
      </c>
      <c r="G59" s="524">
        <f t="shared" si="18"/>
        <v>75674.733597477287</v>
      </c>
      <c r="H59" s="491">
        <f t="shared" si="19"/>
        <v>75674.733597477287</v>
      </c>
      <c r="I59" s="511">
        <f t="shared" si="4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4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4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4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4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4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4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4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4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4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4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4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4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4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5289193.9999999991</v>
      </c>
      <c r="F73" s="375"/>
      <c r="G73" s="375">
        <f>SUM(G17:G72)</f>
        <v>17807822.208791446</v>
      </c>
      <c r="H73" s="375">
        <f>SUM(H17:H72)</f>
        <v>17807822.208791446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594105.76321991044</v>
      </c>
      <c r="N87" s="546">
        <f>IF(J92&lt;D11,0,VLOOKUP(J92,C17:O72,11))</f>
        <v>594105.76321991044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629827.59752181685</v>
      </c>
      <c r="N88" s="550">
        <f>IF(J92&lt;D11,0,VLOOKUP(J92,C99:P154,7))</f>
        <v>629827.59752181685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35721.834301906405</v>
      </c>
      <c r="N89" s="555">
        <f>+N88-N87</f>
        <v>35721.834301906405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5289194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129004.73170731707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 t="shared" ref="L99:L104" si="20">H99</f>
        <v>418150</v>
      </c>
      <c r="M99" s="519">
        <f t="shared" ref="M99:M104" si="21">IF(L99&lt;&gt;0,+H99-L99,0)</f>
        <v>0</v>
      </c>
      <c r="N99" s="518">
        <f t="shared" ref="N99:N104" si="22">I99</f>
        <v>418150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 t="shared" si="20"/>
        <v>806290.27352306223</v>
      </c>
      <c r="M100" s="519">
        <f t="shared" si="21"/>
        <v>0</v>
      </c>
      <c r="N100" s="518">
        <f t="shared" si="22"/>
        <v>806290.27352306223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24">+I101-H101</f>
        <v>0</v>
      </c>
      <c r="K101" s="514"/>
      <c r="L101" s="518">
        <f t="shared" si="20"/>
        <v>762679.09174338926</v>
      </c>
      <c r="M101" s="519">
        <f t="shared" si="21"/>
        <v>0</v>
      </c>
      <c r="N101" s="518">
        <f t="shared" si="22"/>
        <v>762679.09174338926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3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24"/>
        <v>0</v>
      </c>
      <c r="K102" s="514"/>
      <c r="L102" s="518">
        <f t="shared" si="20"/>
        <v>722883.18186453939</v>
      </c>
      <c r="M102" s="519">
        <f t="shared" si="21"/>
        <v>0</v>
      </c>
      <c r="N102" s="518">
        <f t="shared" si="22"/>
        <v>722883.18186453939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3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24"/>
        <v>0</v>
      </c>
      <c r="K103" s="514"/>
      <c r="L103" s="518">
        <f t="shared" si="20"/>
        <v>631609.12439866643</v>
      </c>
      <c r="M103" s="519">
        <f t="shared" si="21"/>
        <v>0</v>
      </c>
      <c r="N103" s="518">
        <f t="shared" si="22"/>
        <v>631609.12439866643</v>
      </c>
      <c r="O103" s="514">
        <f t="shared" ref="O103:O130" si="25">IF(N103&lt;&gt;0,+I103-N103,0)</f>
        <v>0</v>
      </c>
      <c r="P103" s="514">
        <f t="shared" ref="P103:P130" si="26">+O103-M103</f>
        <v>0</v>
      </c>
    </row>
    <row r="104" spans="1:16">
      <c r="B104" s="195" t="str">
        <f t="shared" si="23"/>
        <v/>
      </c>
      <c r="C104" s="507">
        <f>IF(D93="","-",+C103+1)</f>
        <v>2019</v>
      </c>
      <c r="D104" s="629">
        <v>4725423.321705427</v>
      </c>
      <c r="E104" s="630">
        <v>123004.51162790698</v>
      </c>
      <c r="F104" s="631">
        <v>4602418.8100775201</v>
      </c>
      <c r="G104" s="631">
        <v>4663921.0658914736</v>
      </c>
      <c r="H104" s="633">
        <v>622233.17154996516</v>
      </c>
      <c r="I104" s="634">
        <v>622233.17154996516</v>
      </c>
      <c r="J104" s="514">
        <f t="shared" si="24"/>
        <v>0</v>
      </c>
      <c r="K104" s="514"/>
      <c r="L104" s="518">
        <f t="shared" si="20"/>
        <v>622233.17154996516</v>
      </c>
      <c r="M104" s="519">
        <f t="shared" si="21"/>
        <v>0</v>
      </c>
      <c r="N104" s="518">
        <f t="shared" si="22"/>
        <v>622233.17154996516</v>
      </c>
      <c r="O104" s="514">
        <f t="shared" si="25"/>
        <v>0</v>
      </c>
      <c r="P104" s="514">
        <f t="shared" si="26"/>
        <v>0</v>
      </c>
    </row>
    <row r="105" spans="1:16">
      <c r="B105" s="195" t="str">
        <f t="shared" si="23"/>
        <v/>
      </c>
      <c r="C105" s="507">
        <f>IF(D93="","-",+C104+1)</f>
        <v>2020</v>
      </c>
      <c r="D105" s="629">
        <v>4602418.8100775201</v>
      </c>
      <c r="E105" s="630">
        <v>125933.19047619047</v>
      </c>
      <c r="F105" s="631">
        <v>4476485.6196013298</v>
      </c>
      <c r="G105" s="631">
        <v>4539452.2148394249</v>
      </c>
      <c r="H105" s="633">
        <v>614259.46268042875</v>
      </c>
      <c r="I105" s="634">
        <v>614259.46268042875</v>
      </c>
      <c r="J105" s="514">
        <f t="shared" si="24"/>
        <v>0</v>
      </c>
      <c r="K105" s="514"/>
      <c r="L105" s="518">
        <f t="shared" ref="L105" si="27">H105</f>
        <v>614259.46268042875</v>
      </c>
      <c r="M105" s="519">
        <f t="shared" ref="M105" si="28">IF(L105&lt;&gt;0,+H105-L105,0)</f>
        <v>0</v>
      </c>
      <c r="N105" s="518">
        <f t="shared" ref="N105" si="29">I105</f>
        <v>614259.46268042875</v>
      </c>
      <c r="O105" s="514">
        <f t="shared" si="25"/>
        <v>0</v>
      </c>
      <c r="P105" s="514">
        <f t="shared" si="26"/>
        <v>0</v>
      </c>
    </row>
    <row r="106" spans="1:16">
      <c r="B106" s="195" t="str">
        <f t="shared" si="23"/>
        <v/>
      </c>
      <c r="C106" s="507">
        <f>IF(D93="","-",+C105+1)</f>
        <v>2021</v>
      </c>
      <c r="D106" s="374">
        <f>IF(F105+SUM(E$99:E105)=D$92,F105,D$92-SUM(E$99:E105))</f>
        <v>4476485.6196013298</v>
      </c>
      <c r="E106" s="522">
        <f t="shared" ref="E106:E154" si="30">IF(+$J$96&lt;F105,$J$96,D106)</f>
        <v>129004.73170731707</v>
      </c>
      <c r="F106" s="523">
        <f t="shared" ref="F106:F154" si="31">+D106-E106</f>
        <v>4347480.887894013</v>
      </c>
      <c r="G106" s="523">
        <f t="shared" ref="G106:G154" si="32">+(F106+D106)/2</f>
        <v>4411983.2537476718</v>
      </c>
      <c r="H106" s="526">
        <f t="shared" ref="H106:H154" si="33">+J$94*G106+E106</f>
        <v>629827.59752181685</v>
      </c>
      <c r="I106" s="577">
        <f t="shared" ref="I106:I154" si="34">+J$95*G106+E106</f>
        <v>629827.59752181685</v>
      </c>
      <c r="J106" s="514">
        <f t="shared" si="24"/>
        <v>0</v>
      </c>
      <c r="K106" s="514"/>
      <c r="L106" s="525"/>
      <c r="M106" s="514">
        <f t="shared" ref="M106:M130" si="35">IF(L106&lt;&gt;0,+H106-L106,0)</f>
        <v>0</v>
      </c>
      <c r="N106" s="525"/>
      <c r="O106" s="514">
        <f t="shared" si="25"/>
        <v>0</v>
      </c>
      <c r="P106" s="514">
        <f t="shared" si="26"/>
        <v>0</v>
      </c>
    </row>
    <row r="107" spans="1:16">
      <c r="B107" s="195" t="str">
        <f t="shared" si="23"/>
        <v/>
      </c>
      <c r="C107" s="507">
        <f>IF(D93="","-",+C106+1)</f>
        <v>2022</v>
      </c>
      <c r="D107" s="374">
        <f>IF(F106+SUM(E$99:E106)=D$92,F106,D$92-SUM(E$99:E106))</f>
        <v>4347480.887894013</v>
      </c>
      <c r="E107" s="522">
        <f t="shared" si="30"/>
        <v>129004.73170731707</v>
      </c>
      <c r="F107" s="523">
        <f t="shared" si="31"/>
        <v>4218476.1561866961</v>
      </c>
      <c r="G107" s="523">
        <f t="shared" si="32"/>
        <v>4282978.5220403541</v>
      </c>
      <c r="H107" s="526">
        <f t="shared" si="33"/>
        <v>615183.72520375915</v>
      </c>
      <c r="I107" s="577">
        <f t="shared" si="34"/>
        <v>615183.72520375915</v>
      </c>
      <c r="J107" s="514">
        <f t="shared" si="24"/>
        <v>0</v>
      </c>
      <c r="K107" s="514"/>
      <c r="L107" s="525"/>
      <c r="M107" s="514">
        <f t="shared" si="35"/>
        <v>0</v>
      </c>
      <c r="N107" s="525"/>
      <c r="O107" s="514">
        <f t="shared" si="25"/>
        <v>0</v>
      </c>
      <c r="P107" s="514">
        <f t="shared" si="26"/>
        <v>0</v>
      </c>
    </row>
    <row r="108" spans="1:16">
      <c r="B108" s="195" t="str">
        <f t="shared" si="23"/>
        <v/>
      </c>
      <c r="C108" s="507">
        <f>IF(D93="","-",+C107+1)</f>
        <v>2023</v>
      </c>
      <c r="D108" s="374">
        <f>IF(F107+SUM(E$99:E107)=D$92,F107,D$92-SUM(E$99:E107))</f>
        <v>4218476.1561866961</v>
      </c>
      <c r="E108" s="522">
        <f t="shared" si="30"/>
        <v>129004.73170731707</v>
      </c>
      <c r="F108" s="523">
        <f t="shared" si="31"/>
        <v>4089471.4244793789</v>
      </c>
      <c r="G108" s="523">
        <f t="shared" si="32"/>
        <v>4153973.7903330373</v>
      </c>
      <c r="H108" s="526">
        <f t="shared" si="33"/>
        <v>600539.85288570169</v>
      </c>
      <c r="I108" s="577">
        <f t="shared" si="34"/>
        <v>600539.85288570169</v>
      </c>
      <c r="J108" s="514">
        <f t="shared" si="24"/>
        <v>0</v>
      </c>
      <c r="K108" s="514"/>
      <c r="L108" s="525"/>
      <c r="M108" s="514">
        <f t="shared" si="35"/>
        <v>0</v>
      </c>
      <c r="N108" s="525"/>
      <c r="O108" s="514">
        <f t="shared" si="25"/>
        <v>0</v>
      </c>
      <c r="P108" s="514">
        <f t="shared" si="26"/>
        <v>0</v>
      </c>
    </row>
    <row r="109" spans="1:16">
      <c r="B109" s="195" t="str">
        <f t="shared" si="23"/>
        <v/>
      </c>
      <c r="C109" s="507">
        <f>IF(D93="","-",+C108+1)</f>
        <v>2024</v>
      </c>
      <c r="D109" s="374">
        <f>IF(F108+SUM(E$99:E108)=D$92,F108,D$92-SUM(E$99:E108))</f>
        <v>4089471.4244793789</v>
      </c>
      <c r="E109" s="522">
        <f t="shared" si="30"/>
        <v>129004.73170731707</v>
      </c>
      <c r="F109" s="523">
        <f t="shared" si="31"/>
        <v>3960466.6927720616</v>
      </c>
      <c r="G109" s="523">
        <f t="shared" si="32"/>
        <v>4024969.0586257204</v>
      </c>
      <c r="H109" s="526">
        <f t="shared" si="33"/>
        <v>585895.98056764412</v>
      </c>
      <c r="I109" s="577">
        <f t="shared" si="34"/>
        <v>585895.98056764412</v>
      </c>
      <c r="J109" s="514">
        <f t="shared" si="24"/>
        <v>0</v>
      </c>
      <c r="K109" s="514"/>
      <c r="L109" s="525"/>
      <c r="M109" s="514">
        <f t="shared" si="35"/>
        <v>0</v>
      </c>
      <c r="N109" s="525"/>
      <c r="O109" s="514">
        <f t="shared" si="25"/>
        <v>0</v>
      </c>
      <c r="P109" s="514">
        <f t="shared" si="26"/>
        <v>0</v>
      </c>
    </row>
    <row r="110" spans="1:16">
      <c r="B110" s="195" t="str">
        <f t="shared" si="23"/>
        <v/>
      </c>
      <c r="C110" s="507">
        <f>IF(D93="","-",+C109+1)</f>
        <v>2025</v>
      </c>
      <c r="D110" s="374">
        <f>IF(F109+SUM(E$99:E109)=D$92,F109,D$92-SUM(E$99:E109))</f>
        <v>3960466.6927720616</v>
      </c>
      <c r="E110" s="522">
        <f t="shared" si="30"/>
        <v>129004.73170731707</v>
      </c>
      <c r="F110" s="523">
        <f t="shared" si="31"/>
        <v>3831461.9610647443</v>
      </c>
      <c r="G110" s="523">
        <f t="shared" si="32"/>
        <v>3895964.3269184027</v>
      </c>
      <c r="H110" s="526">
        <f t="shared" si="33"/>
        <v>571252.10824958642</v>
      </c>
      <c r="I110" s="577">
        <f t="shared" si="34"/>
        <v>571252.10824958642</v>
      </c>
      <c r="J110" s="514">
        <f t="shared" si="24"/>
        <v>0</v>
      </c>
      <c r="K110" s="514"/>
      <c r="L110" s="525"/>
      <c r="M110" s="514">
        <f t="shared" si="35"/>
        <v>0</v>
      </c>
      <c r="N110" s="525"/>
      <c r="O110" s="514">
        <f t="shared" si="25"/>
        <v>0</v>
      </c>
      <c r="P110" s="514">
        <f t="shared" si="26"/>
        <v>0</v>
      </c>
    </row>
    <row r="111" spans="1:16">
      <c r="B111" s="195" t="str">
        <f t="shared" si="23"/>
        <v/>
      </c>
      <c r="C111" s="507">
        <f>IF(D93="","-",+C110+1)</f>
        <v>2026</v>
      </c>
      <c r="D111" s="374">
        <f>IF(F110+SUM(E$99:E110)=D$92,F110,D$92-SUM(E$99:E110))</f>
        <v>3831461.9610647443</v>
      </c>
      <c r="E111" s="522">
        <f t="shared" si="30"/>
        <v>129004.73170731707</v>
      </c>
      <c r="F111" s="523">
        <f t="shared" si="31"/>
        <v>3702457.229357427</v>
      </c>
      <c r="G111" s="523">
        <f t="shared" si="32"/>
        <v>3766959.5952110859</v>
      </c>
      <c r="H111" s="526">
        <f t="shared" si="33"/>
        <v>556608.23593152885</v>
      </c>
      <c r="I111" s="577">
        <f t="shared" si="34"/>
        <v>556608.23593152885</v>
      </c>
      <c r="J111" s="514">
        <f t="shared" si="24"/>
        <v>0</v>
      </c>
      <c r="K111" s="514"/>
      <c r="L111" s="525"/>
      <c r="M111" s="514">
        <f t="shared" si="35"/>
        <v>0</v>
      </c>
      <c r="N111" s="525"/>
      <c r="O111" s="514">
        <f t="shared" si="25"/>
        <v>0</v>
      </c>
      <c r="P111" s="514">
        <f t="shared" si="26"/>
        <v>0</v>
      </c>
    </row>
    <row r="112" spans="1:16">
      <c r="B112" s="195" t="str">
        <f t="shared" si="23"/>
        <v/>
      </c>
      <c r="C112" s="507">
        <f>IF(D93="","-",+C111+1)</f>
        <v>2027</v>
      </c>
      <c r="D112" s="374">
        <f>IF(F111+SUM(E$99:E111)=D$92,F111,D$92-SUM(E$99:E111))</f>
        <v>3702457.229357427</v>
      </c>
      <c r="E112" s="522">
        <f t="shared" si="30"/>
        <v>129004.73170731707</v>
      </c>
      <c r="F112" s="523">
        <f t="shared" si="31"/>
        <v>3573452.4976501097</v>
      </c>
      <c r="G112" s="523">
        <f t="shared" si="32"/>
        <v>3637954.8635037681</v>
      </c>
      <c r="H112" s="526">
        <f t="shared" si="33"/>
        <v>541964.36361347116</v>
      </c>
      <c r="I112" s="577">
        <f t="shared" si="34"/>
        <v>541964.36361347116</v>
      </c>
      <c r="J112" s="514">
        <f t="shared" si="24"/>
        <v>0</v>
      </c>
      <c r="K112" s="514"/>
      <c r="L112" s="525"/>
      <c r="M112" s="514">
        <f t="shared" si="35"/>
        <v>0</v>
      </c>
      <c r="N112" s="525"/>
      <c r="O112" s="514">
        <f t="shared" si="25"/>
        <v>0</v>
      </c>
      <c r="P112" s="514">
        <f t="shared" si="26"/>
        <v>0</v>
      </c>
    </row>
    <row r="113" spans="2:16">
      <c r="B113" s="195" t="str">
        <f t="shared" si="23"/>
        <v/>
      </c>
      <c r="C113" s="507">
        <f>IF(D93="","-",+C112+1)</f>
        <v>2028</v>
      </c>
      <c r="D113" s="374">
        <f>IF(F112+SUM(E$99:E112)=D$92,F112,D$92-SUM(E$99:E112))</f>
        <v>3573452.4976501097</v>
      </c>
      <c r="E113" s="522">
        <f t="shared" si="30"/>
        <v>129004.73170731707</v>
      </c>
      <c r="F113" s="523">
        <f t="shared" si="31"/>
        <v>3444447.7659427924</v>
      </c>
      <c r="G113" s="523">
        <f t="shared" si="32"/>
        <v>3508950.1317964513</v>
      </c>
      <c r="H113" s="526">
        <f t="shared" si="33"/>
        <v>527320.49129541358</v>
      </c>
      <c r="I113" s="577">
        <f t="shared" si="34"/>
        <v>527320.49129541358</v>
      </c>
      <c r="J113" s="514">
        <f t="shared" si="24"/>
        <v>0</v>
      </c>
      <c r="K113" s="514"/>
      <c r="L113" s="525"/>
      <c r="M113" s="514">
        <f t="shared" si="35"/>
        <v>0</v>
      </c>
      <c r="N113" s="525"/>
      <c r="O113" s="514">
        <f t="shared" si="25"/>
        <v>0</v>
      </c>
      <c r="P113" s="514">
        <f t="shared" si="26"/>
        <v>0</v>
      </c>
    </row>
    <row r="114" spans="2:16">
      <c r="B114" s="195" t="str">
        <f t="shared" si="23"/>
        <v/>
      </c>
      <c r="C114" s="507">
        <f>IF(D93="","-",+C113+1)</f>
        <v>2029</v>
      </c>
      <c r="D114" s="374">
        <f>IF(F113+SUM(E$99:E113)=D$92,F113,D$92-SUM(E$99:E113))</f>
        <v>3444447.7659427924</v>
      </c>
      <c r="E114" s="522">
        <f t="shared" si="30"/>
        <v>129004.73170731707</v>
      </c>
      <c r="F114" s="523">
        <f t="shared" si="31"/>
        <v>3315443.0342354751</v>
      </c>
      <c r="G114" s="523">
        <f t="shared" si="32"/>
        <v>3379945.4000891335</v>
      </c>
      <c r="H114" s="526">
        <f t="shared" si="33"/>
        <v>512676.61897735589</v>
      </c>
      <c r="I114" s="577">
        <f t="shared" si="34"/>
        <v>512676.61897735589</v>
      </c>
      <c r="J114" s="514">
        <f t="shared" si="24"/>
        <v>0</v>
      </c>
      <c r="K114" s="514"/>
      <c r="L114" s="525"/>
      <c r="M114" s="514">
        <f t="shared" si="35"/>
        <v>0</v>
      </c>
      <c r="N114" s="525"/>
      <c r="O114" s="514">
        <f t="shared" si="25"/>
        <v>0</v>
      </c>
      <c r="P114" s="514">
        <f t="shared" si="26"/>
        <v>0</v>
      </c>
    </row>
    <row r="115" spans="2:16">
      <c r="B115" s="195" t="str">
        <f t="shared" si="23"/>
        <v/>
      </c>
      <c r="C115" s="507">
        <f>IF(D93="","-",+C114+1)</f>
        <v>2030</v>
      </c>
      <c r="D115" s="374">
        <f>IF(F114+SUM(E$99:E114)=D$92,F114,D$92-SUM(E$99:E114))</f>
        <v>3315443.0342354751</v>
      </c>
      <c r="E115" s="522">
        <f t="shared" si="30"/>
        <v>129004.73170731707</v>
      </c>
      <c r="F115" s="523">
        <f t="shared" si="31"/>
        <v>3186438.3025281578</v>
      </c>
      <c r="G115" s="523">
        <f t="shared" si="32"/>
        <v>3250940.6683818167</v>
      </c>
      <c r="H115" s="526">
        <f t="shared" si="33"/>
        <v>498032.74665929831</v>
      </c>
      <c r="I115" s="577">
        <f t="shared" si="34"/>
        <v>498032.74665929831</v>
      </c>
      <c r="J115" s="514">
        <f t="shared" si="24"/>
        <v>0</v>
      </c>
      <c r="K115" s="514"/>
      <c r="L115" s="525"/>
      <c r="M115" s="514">
        <f t="shared" si="35"/>
        <v>0</v>
      </c>
      <c r="N115" s="525"/>
      <c r="O115" s="514">
        <f t="shared" si="25"/>
        <v>0</v>
      </c>
      <c r="P115" s="514">
        <f t="shared" si="26"/>
        <v>0</v>
      </c>
    </row>
    <row r="116" spans="2:16">
      <c r="B116" s="195" t="str">
        <f t="shared" si="23"/>
        <v/>
      </c>
      <c r="C116" s="507">
        <f>IF(D93="","-",+C115+1)</f>
        <v>2031</v>
      </c>
      <c r="D116" s="374">
        <f>IF(F115+SUM(E$99:E115)=D$92,F115,D$92-SUM(E$99:E115))</f>
        <v>3186438.3025281578</v>
      </c>
      <c r="E116" s="522">
        <f t="shared" si="30"/>
        <v>129004.73170731707</v>
      </c>
      <c r="F116" s="523">
        <f t="shared" si="31"/>
        <v>3057433.5708208405</v>
      </c>
      <c r="G116" s="523">
        <f t="shared" si="32"/>
        <v>3121935.936674499</v>
      </c>
      <c r="H116" s="526">
        <f t="shared" si="33"/>
        <v>483388.87434124068</v>
      </c>
      <c r="I116" s="577">
        <f t="shared" si="34"/>
        <v>483388.87434124068</v>
      </c>
      <c r="J116" s="514">
        <f t="shared" si="24"/>
        <v>0</v>
      </c>
      <c r="K116" s="514"/>
      <c r="L116" s="525"/>
      <c r="M116" s="514">
        <f t="shared" si="35"/>
        <v>0</v>
      </c>
      <c r="N116" s="525"/>
      <c r="O116" s="514">
        <f t="shared" si="25"/>
        <v>0</v>
      </c>
      <c r="P116" s="514">
        <f t="shared" si="26"/>
        <v>0</v>
      </c>
    </row>
    <row r="117" spans="2:16">
      <c r="B117" s="195" t="str">
        <f t="shared" si="23"/>
        <v/>
      </c>
      <c r="C117" s="507">
        <f>IF(D93="","-",+C116+1)</f>
        <v>2032</v>
      </c>
      <c r="D117" s="374">
        <f>IF(F116+SUM(E$99:E116)=D$92,F116,D$92-SUM(E$99:E116))</f>
        <v>3057433.5708208405</v>
      </c>
      <c r="E117" s="522">
        <f t="shared" si="30"/>
        <v>129004.73170731707</v>
      </c>
      <c r="F117" s="523">
        <f t="shared" si="31"/>
        <v>2928428.8391135233</v>
      </c>
      <c r="G117" s="523">
        <f t="shared" si="32"/>
        <v>2992931.2049671821</v>
      </c>
      <c r="H117" s="526">
        <f t="shared" si="33"/>
        <v>468745.0020231831</v>
      </c>
      <c r="I117" s="577">
        <f t="shared" si="34"/>
        <v>468745.0020231831</v>
      </c>
      <c r="J117" s="514">
        <f t="shared" si="24"/>
        <v>0</v>
      </c>
      <c r="K117" s="514"/>
      <c r="L117" s="525"/>
      <c r="M117" s="514">
        <f t="shared" si="35"/>
        <v>0</v>
      </c>
      <c r="N117" s="525"/>
      <c r="O117" s="514">
        <f t="shared" si="25"/>
        <v>0</v>
      </c>
      <c r="P117" s="514">
        <f t="shared" si="26"/>
        <v>0</v>
      </c>
    </row>
    <row r="118" spans="2:16">
      <c r="B118" s="195" t="str">
        <f t="shared" si="23"/>
        <v/>
      </c>
      <c r="C118" s="507">
        <f>IF(D93="","-",+C117+1)</f>
        <v>2033</v>
      </c>
      <c r="D118" s="374">
        <f>IF(F117+SUM(E$99:E117)=D$92,F117,D$92-SUM(E$99:E117))</f>
        <v>2928428.8391135233</v>
      </c>
      <c r="E118" s="522">
        <f t="shared" si="30"/>
        <v>129004.73170731707</v>
      </c>
      <c r="F118" s="523">
        <f t="shared" si="31"/>
        <v>2799424.107406206</v>
      </c>
      <c r="G118" s="523">
        <f t="shared" si="32"/>
        <v>2863926.4732598644</v>
      </c>
      <c r="H118" s="526">
        <f t="shared" si="33"/>
        <v>454101.12970512541</v>
      </c>
      <c r="I118" s="577">
        <f t="shared" si="34"/>
        <v>454101.12970512541</v>
      </c>
      <c r="J118" s="514">
        <f t="shared" si="24"/>
        <v>0</v>
      </c>
      <c r="K118" s="514"/>
      <c r="L118" s="525"/>
      <c r="M118" s="514">
        <f t="shared" si="35"/>
        <v>0</v>
      </c>
      <c r="N118" s="525"/>
      <c r="O118" s="514">
        <f t="shared" si="25"/>
        <v>0</v>
      </c>
      <c r="P118" s="514">
        <f t="shared" si="26"/>
        <v>0</v>
      </c>
    </row>
    <row r="119" spans="2:16">
      <c r="B119" s="195" t="str">
        <f t="shared" si="23"/>
        <v/>
      </c>
      <c r="C119" s="507">
        <f>IF(D93="","-",+C118+1)</f>
        <v>2034</v>
      </c>
      <c r="D119" s="374">
        <f>IF(F118+SUM(E$99:E118)=D$92,F118,D$92-SUM(E$99:E118))</f>
        <v>2799424.107406206</v>
      </c>
      <c r="E119" s="522">
        <f t="shared" si="30"/>
        <v>129004.73170731707</v>
      </c>
      <c r="F119" s="523">
        <f t="shared" si="31"/>
        <v>2670419.3756988887</v>
      </c>
      <c r="G119" s="523">
        <f t="shared" si="32"/>
        <v>2734921.7415525476</v>
      </c>
      <c r="H119" s="526">
        <f t="shared" si="33"/>
        <v>439457.25738706789</v>
      </c>
      <c r="I119" s="577">
        <f t="shared" si="34"/>
        <v>439457.25738706789</v>
      </c>
      <c r="J119" s="514">
        <f t="shared" si="24"/>
        <v>0</v>
      </c>
      <c r="K119" s="514"/>
      <c r="L119" s="525"/>
      <c r="M119" s="514">
        <f t="shared" si="35"/>
        <v>0</v>
      </c>
      <c r="N119" s="525"/>
      <c r="O119" s="514">
        <f t="shared" si="25"/>
        <v>0</v>
      </c>
      <c r="P119" s="514">
        <f t="shared" si="26"/>
        <v>0</v>
      </c>
    </row>
    <row r="120" spans="2:16">
      <c r="B120" s="195" t="str">
        <f t="shared" si="23"/>
        <v/>
      </c>
      <c r="C120" s="507">
        <f>IF(D93="","-",+C119+1)</f>
        <v>2035</v>
      </c>
      <c r="D120" s="374">
        <f>IF(F119+SUM(E$99:E119)=D$92,F119,D$92-SUM(E$99:E119))</f>
        <v>2670419.3756988887</v>
      </c>
      <c r="E120" s="522">
        <f t="shared" si="30"/>
        <v>129004.73170731707</v>
      </c>
      <c r="F120" s="523">
        <f t="shared" si="31"/>
        <v>2541414.6439915714</v>
      </c>
      <c r="G120" s="523">
        <f t="shared" si="32"/>
        <v>2605917.0098452298</v>
      </c>
      <c r="H120" s="526">
        <f t="shared" si="33"/>
        <v>424813.3850690102</v>
      </c>
      <c r="I120" s="577">
        <f t="shared" si="34"/>
        <v>424813.3850690102</v>
      </c>
      <c r="J120" s="514">
        <f t="shared" si="24"/>
        <v>0</v>
      </c>
      <c r="K120" s="514"/>
      <c r="L120" s="525"/>
      <c r="M120" s="514">
        <f t="shared" si="35"/>
        <v>0</v>
      </c>
      <c r="N120" s="525"/>
      <c r="O120" s="514">
        <f t="shared" si="25"/>
        <v>0</v>
      </c>
      <c r="P120" s="514">
        <f t="shared" si="26"/>
        <v>0</v>
      </c>
    </row>
    <row r="121" spans="2:16">
      <c r="B121" s="195" t="str">
        <f t="shared" si="23"/>
        <v/>
      </c>
      <c r="C121" s="507">
        <f>IF(D93="","-",+C120+1)</f>
        <v>2036</v>
      </c>
      <c r="D121" s="374">
        <f>IF(F120+SUM(E$99:E120)=D$92,F120,D$92-SUM(E$99:E120))</f>
        <v>2541414.6439915714</v>
      </c>
      <c r="E121" s="522">
        <f t="shared" si="30"/>
        <v>129004.73170731707</v>
      </c>
      <c r="F121" s="523">
        <f t="shared" si="31"/>
        <v>2412409.9122842541</v>
      </c>
      <c r="G121" s="523">
        <f t="shared" si="32"/>
        <v>2476912.278137913</v>
      </c>
      <c r="H121" s="526">
        <f t="shared" si="33"/>
        <v>410169.51275095262</v>
      </c>
      <c r="I121" s="577">
        <f t="shared" si="34"/>
        <v>410169.51275095262</v>
      </c>
      <c r="J121" s="514">
        <f t="shared" si="24"/>
        <v>0</v>
      </c>
      <c r="K121" s="514"/>
      <c r="L121" s="525"/>
      <c r="M121" s="514">
        <f t="shared" si="35"/>
        <v>0</v>
      </c>
      <c r="N121" s="525"/>
      <c r="O121" s="514">
        <f t="shared" si="25"/>
        <v>0</v>
      </c>
      <c r="P121" s="514">
        <f t="shared" si="26"/>
        <v>0</v>
      </c>
    </row>
    <row r="122" spans="2:16">
      <c r="B122" s="195" t="str">
        <f t="shared" si="23"/>
        <v/>
      </c>
      <c r="C122" s="507">
        <f>IF(D93="","-",+C121+1)</f>
        <v>2037</v>
      </c>
      <c r="D122" s="374">
        <f>IF(F121+SUM(E$99:E121)=D$92,F121,D$92-SUM(E$99:E121))</f>
        <v>2412409.9122842541</v>
      </c>
      <c r="E122" s="522">
        <f t="shared" si="30"/>
        <v>129004.73170731707</v>
      </c>
      <c r="F122" s="523">
        <f t="shared" si="31"/>
        <v>2283405.1805769368</v>
      </c>
      <c r="G122" s="523">
        <f t="shared" si="32"/>
        <v>2347907.5464305952</v>
      </c>
      <c r="H122" s="526">
        <f t="shared" si="33"/>
        <v>395525.64043289493</v>
      </c>
      <c r="I122" s="577">
        <f t="shared" si="34"/>
        <v>395525.64043289493</v>
      </c>
      <c r="J122" s="514">
        <f t="shared" si="24"/>
        <v>0</v>
      </c>
      <c r="K122" s="514"/>
      <c r="L122" s="525"/>
      <c r="M122" s="514">
        <f t="shared" si="35"/>
        <v>0</v>
      </c>
      <c r="N122" s="525"/>
      <c r="O122" s="514">
        <f t="shared" si="25"/>
        <v>0</v>
      </c>
      <c r="P122" s="514">
        <f t="shared" si="26"/>
        <v>0</v>
      </c>
    </row>
    <row r="123" spans="2:16">
      <c r="B123" s="195" t="str">
        <f t="shared" si="23"/>
        <v/>
      </c>
      <c r="C123" s="507">
        <f>IF(D93="","-",+C122+1)</f>
        <v>2038</v>
      </c>
      <c r="D123" s="374">
        <f>IF(F122+SUM(E$99:E122)=D$92,F122,D$92-SUM(E$99:E122))</f>
        <v>2283405.1805769368</v>
      </c>
      <c r="E123" s="522">
        <f t="shared" si="30"/>
        <v>129004.73170731707</v>
      </c>
      <c r="F123" s="523">
        <f t="shared" si="31"/>
        <v>2154400.4488696195</v>
      </c>
      <c r="G123" s="523">
        <f t="shared" si="32"/>
        <v>2218902.8147232784</v>
      </c>
      <c r="H123" s="526">
        <f t="shared" si="33"/>
        <v>380881.76811483741</v>
      </c>
      <c r="I123" s="577">
        <f t="shared" si="34"/>
        <v>380881.76811483741</v>
      </c>
      <c r="J123" s="514">
        <f t="shared" si="24"/>
        <v>0</v>
      </c>
      <c r="K123" s="514"/>
      <c r="L123" s="525"/>
      <c r="M123" s="514">
        <f t="shared" si="35"/>
        <v>0</v>
      </c>
      <c r="N123" s="525"/>
      <c r="O123" s="514">
        <f t="shared" si="25"/>
        <v>0</v>
      </c>
      <c r="P123" s="514">
        <f t="shared" si="26"/>
        <v>0</v>
      </c>
    </row>
    <row r="124" spans="2:16">
      <c r="B124" s="195" t="str">
        <f t="shared" si="23"/>
        <v/>
      </c>
      <c r="C124" s="507">
        <f>IF(D93="","-",+C123+1)</f>
        <v>2039</v>
      </c>
      <c r="D124" s="374">
        <f>IF(F123+SUM(E$99:E123)=D$92,F123,D$92-SUM(E$99:E123))</f>
        <v>2154400.4488696195</v>
      </c>
      <c r="E124" s="522">
        <f t="shared" si="30"/>
        <v>129004.73170731707</v>
      </c>
      <c r="F124" s="523">
        <f t="shared" si="31"/>
        <v>2025395.7171623025</v>
      </c>
      <c r="G124" s="523">
        <f t="shared" si="32"/>
        <v>2089898.0830159611</v>
      </c>
      <c r="H124" s="526">
        <f t="shared" si="33"/>
        <v>366237.89579677978</v>
      </c>
      <c r="I124" s="577">
        <f t="shared" si="34"/>
        <v>366237.89579677978</v>
      </c>
      <c r="J124" s="514">
        <f t="shared" si="24"/>
        <v>0</v>
      </c>
      <c r="K124" s="514"/>
      <c r="L124" s="525"/>
      <c r="M124" s="514">
        <f t="shared" si="35"/>
        <v>0</v>
      </c>
      <c r="N124" s="525"/>
      <c r="O124" s="514">
        <f t="shared" si="25"/>
        <v>0</v>
      </c>
      <c r="P124" s="514">
        <f t="shared" si="26"/>
        <v>0</v>
      </c>
    </row>
    <row r="125" spans="2:16">
      <c r="B125" s="195" t="str">
        <f t="shared" si="23"/>
        <v/>
      </c>
      <c r="C125" s="507">
        <f>IF(D93="","-",+C124+1)</f>
        <v>2040</v>
      </c>
      <c r="D125" s="374">
        <f>IF(F124+SUM(E$99:E124)=D$92,F124,D$92-SUM(E$99:E124))</f>
        <v>2025395.7171623025</v>
      </c>
      <c r="E125" s="522">
        <f t="shared" si="30"/>
        <v>129004.73170731707</v>
      </c>
      <c r="F125" s="523">
        <f t="shared" si="31"/>
        <v>1896390.9854549854</v>
      </c>
      <c r="G125" s="523">
        <f t="shared" si="32"/>
        <v>1960893.3513086438</v>
      </c>
      <c r="H125" s="526">
        <f t="shared" si="33"/>
        <v>351594.02347872214</v>
      </c>
      <c r="I125" s="577">
        <f t="shared" si="34"/>
        <v>351594.02347872214</v>
      </c>
      <c r="J125" s="514">
        <f t="shared" si="24"/>
        <v>0</v>
      </c>
      <c r="K125" s="514"/>
      <c r="L125" s="525"/>
      <c r="M125" s="514">
        <f t="shared" si="35"/>
        <v>0</v>
      </c>
      <c r="N125" s="525"/>
      <c r="O125" s="514">
        <f t="shared" si="25"/>
        <v>0</v>
      </c>
      <c r="P125" s="514">
        <f t="shared" si="26"/>
        <v>0</v>
      </c>
    </row>
    <row r="126" spans="2:16">
      <c r="B126" s="195" t="str">
        <f t="shared" si="23"/>
        <v/>
      </c>
      <c r="C126" s="507">
        <f>IF(D93="","-",+C125+1)</f>
        <v>2041</v>
      </c>
      <c r="D126" s="374">
        <f>IF(F125+SUM(E$99:E125)=D$92,F125,D$92-SUM(E$99:E125))</f>
        <v>1896390.9854549854</v>
      </c>
      <c r="E126" s="522">
        <f t="shared" si="30"/>
        <v>129004.73170731707</v>
      </c>
      <c r="F126" s="523">
        <f t="shared" si="31"/>
        <v>1767386.2537476684</v>
      </c>
      <c r="G126" s="523">
        <f t="shared" si="32"/>
        <v>1831888.619601327</v>
      </c>
      <c r="H126" s="526">
        <f t="shared" si="33"/>
        <v>336950.15116066462</v>
      </c>
      <c r="I126" s="577">
        <f t="shared" si="34"/>
        <v>336950.15116066462</v>
      </c>
      <c r="J126" s="514">
        <f t="shared" si="24"/>
        <v>0</v>
      </c>
      <c r="K126" s="514"/>
      <c r="L126" s="525"/>
      <c r="M126" s="514">
        <f t="shared" si="35"/>
        <v>0</v>
      </c>
      <c r="N126" s="525"/>
      <c r="O126" s="514">
        <f t="shared" si="25"/>
        <v>0</v>
      </c>
      <c r="P126" s="514">
        <f t="shared" si="26"/>
        <v>0</v>
      </c>
    </row>
    <row r="127" spans="2:16">
      <c r="B127" s="195" t="str">
        <f t="shared" si="23"/>
        <v/>
      </c>
      <c r="C127" s="507">
        <f>IF(D93="","-",+C126+1)</f>
        <v>2042</v>
      </c>
      <c r="D127" s="374">
        <f>IF(F126+SUM(E$99:E126)=D$92,F126,D$92-SUM(E$99:E126))</f>
        <v>1767386.2537476684</v>
      </c>
      <c r="E127" s="522">
        <f t="shared" si="30"/>
        <v>129004.73170731707</v>
      </c>
      <c r="F127" s="523">
        <f t="shared" si="31"/>
        <v>1638381.5220403513</v>
      </c>
      <c r="G127" s="523">
        <f t="shared" si="32"/>
        <v>1702883.8878940097</v>
      </c>
      <c r="H127" s="526">
        <f t="shared" si="33"/>
        <v>322306.27884260699</v>
      </c>
      <c r="I127" s="577">
        <f t="shared" si="34"/>
        <v>322306.27884260699</v>
      </c>
      <c r="J127" s="514">
        <f t="shared" si="24"/>
        <v>0</v>
      </c>
      <c r="K127" s="514"/>
      <c r="L127" s="525"/>
      <c r="M127" s="514">
        <f t="shared" si="35"/>
        <v>0</v>
      </c>
      <c r="N127" s="525"/>
      <c r="O127" s="514">
        <f t="shared" si="25"/>
        <v>0</v>
      </c>
      <c r="P127" s="514">
        <f t="shared" si="26"/>
        <v>0</v>
      </c>
    </row>
    <row r="128" spans="2:16">
      <c r="B128" s="195" t="str">
        <f t="shared" si="23"/>
        <v/>
      </c>
      <c r="C128" s="507">
        <f>IF(D93="","-",+C127+1)</f>
        <v>2043</v>
      </c>
      <c r="D128" s="374">
        <f>IF(F127+SUM(E$99:E127)=D$92,F127,D$92-SUM(E$99:E127))</f>
        <v>1638381.5220403513</v>
      </c>
      <c r="E128" s="522">
        <f t="shared" si="30"/>
        <v>129004.73170731707</v>
      </c>
      <c r="F128" s="523">
        <f t="shared" si="31"/>
        <v>1509376.7903330342</v>
      </c>
      <c r="G128" s="523">
        <f t="shared" si="32"/>
        <v>1573879.1561866929</v>
      </c>
      <c r="H128" s="526">
        <f t="shared" si="33"/>
        <v>307662.40652454941</v>
      </c>
      <c r="I128" s="577">
        <f t="shared" si="34"/>
        <v>307662.40652454941</v>
      </c>
      <c r="J128" s="514">
        <f t="shared" si="24"/>
        <v>0</v>
      </c>
      <c r="K128" s="514"/>
      <c r="L128" s="525"/>
      <c r="M128" s="514">
        <f t="shared" si="35"/>
        <v>0</v>
      </c>
      <c r="N128" s="525"/>
      <c r="O128" s="514">
        <f t="shared" si="25"/>
        <v>0</v>
      </c>
      <c r="P128" s="514">
        <f t="shared" si="26"/>
        <v>0</v>
      </c>
    </row>
    <row r="129" spans="2:16">
      <c r="B129" s="195" t="str">
        <f t="shared" si="23"/>
        <v/>
      </c>
      <c r="C129" s="507">
        <f>IF(D93="","-",+C128+1)</f>
        <v>2044</v>
      </c>
      <c r="D129" s="374">
        <f>IF(F128+SUM(E$99:E128)=D$92,F128,D$92-SUM(E$99:E128))</f>
        <v>1509376.7903330342</v>
      </c>
      <c r="E129" s="522">
        <f t="shared" si="30"/>
        <v>129004.73170731707</v>
      </c>
      <c r="F129" s="523">
        <f t="shared" si="31"/>
        <v>1380372.0586257172</v>
      </c>
      <c r="G129" s="523">
        <f t="shared" si="32"/>
        <v>1444874.4244793756</v>
      </c>
      <c r="H129" s="526">
        <f t="shared" si="33"/>
        <v>293018.53420649178</v>
      </c>
      <c r="I129" s="577">
        <f t="shared" si="34"/>
        <v>293018.53420649178</v>
      </c>
      <c r="J129" s="514">
        <f t="shared" si="24"/>
        <v>0</v>
      </c>
      <c r="K129" s="514"/>
      <c r="L129" s="525"/>
      <c r="M129" s="514">
        <f t="shared" si="35"/>
        <v>0</v>
      </c>
      <c r="N129" s="525"/>
      <c r="O129" s="514">
        <f t="shared" si="25"/>
        <v>0</v>
      </c>
      <c r="P129" s="514">
        <f t="shared" si="26"/>
        <v>0</v>
      </c>
    </row>
    <row r="130" spans="2:16">
      <c r="B130" s="195" t="str">
        <f t="shared" si="23"/>
        <v/>
      </c>
      <c r="C130" s="507">
        <f>IF(D93="","-",+C129+1)</f>
        <v>2045</v>
      </c>
      <c r="D130" s="374">
        <f>IF(F129+SUM(E$99:E129)=D$92,F129,D$92-SUM(E$99:E129))</f>
        <v>1380372.0586257172</v>
      </c>
      <c r="E130" s="522">
        <f t="shared" si="30"/>
        <v>129004.73170731707</v>
      </c>
      <c r="F130" s="523">
        <f t="shared" si="31"/>
        <v>1251367.3269184001</v>
      </c>
      <c r="G130" s="523">
        <f t="shared" si="32"/>
        <v>1315869.6927720588</v>
      </c>
      <c r="H130" s="526">
        <f t="shared" si="33"/>
        <v>278374.6618884342</v>
      </c>
      <c r="I130" s="577">
        <f t="shared" si="34"/>
        <v>278374.6618884342</v>
      </c>
      <c r="J130" s="514">
        <f t="shared" si="24"/>
        <v>0</v>
      </c>
      <c r="K130" s="514"/>
      <c r="L130" s="525"/>
      <c r="M130" s="514">
        <f t="shared" si="35"/>
        <v>0</v>
      </c>
      <c r="N130" s="525"/>
      <c r="O130" s="514">
        <f t="shared" si="25"/>
        <v>0</v>
      </c>
      <c r="P130" s="514">
        <f t="shared" si="26"/>
        <v>0</v>
      </c>
    </row>
    <row r="131" spans="2:16">
      <c r="B131" s="195" t="str">
        <f t="shared" si="23"/>
        <v/>
      </c>
      <c r="C131" s="507">
        <f>IF(D93="","-",+C130+1)</f>
        <v>2046</v>
      </c>
      <c r="D131" s="374">
        <f>IF(F130+SUM(E$99:E130)=D$92,F130,D$92-SUM(E$99:E130))</f>
        <v>1251367.3269184001</v>
      </c>
      <c r="E131" s="522">
        <f t="shared" si="30"/>
        <v>129004.73170731707</v>
      </c>
      <c r="F131" s="523">
        <f t="shared" si="31"/>
        <v>1122362.5952110831</v>
      </c>
      <c r="G131" s="523">
        <f t="shared" si="32"/>
        <v>1186864.9610647415</v>
      </c>
      <c r="H131" s="526">
        <f t="shared" si="33"/>
        <v>263730.78957037663</v>
      </c>
      <c r="I131" s="577">
        <f t="shared" si="34"/>
        <v>263730.78957037663</v>
      </c>
      <c r="J131" s="514">
        <f t="shared" si="24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>
      <c r="B132" s="195" t="str">
        <f t="shared" si="23"/>
        <v/>
      </c>
      <c r="C132" s="507">
        <f>IF(D93="","-",+C131+1)</f>
        <v>2047</v>
      </c>
      <c r="D132" s="374">
        <f>IF(F131+SUM(E$99:E131)=D$92,F131,D$92-SUM(E$99:E131))</f>
        <v>1122362.5952110831</v>
      </c>
      <c r="E132" s="522">
        <f t="shared" si="30"/>
        <v>129004.73170731707</v>
      </c>
      <c r="F132" s="523">
        <f t="shared" si="31"/>
        <v>993357.86350376601</v>
      </c>
      <c r="G132" s="523">
        <f t="shared" si="32"/>
        <v>1057860.2293574247</v>
      </c>
      <c r="H132" s="526">
        <f t="shared" si="33"/>
        <v>249086.91725231905</v>
      </c>
      <c r="I132" s="577">
        <f t="shared" si="34"/>
        <v>249086.91725231905</v>
      </c>
      <c r="J132" s="514">
        <f t="shared" si="24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>
      <c r="B133" s="195" t="str">
        <f t="shared" si="23"/>
        <v/>
      </c>
      <c r="C133" s="507">
        <f>IF(D93="","-",+C132+1)</f>
        <v>2048</v>
      </c>
      <c r="D133" s="374">
        <f>IF(F132+SUM(E$99:E132)=D$92,F132,D$92-SUM(E$99:E132))</f>
        <v>993357.86350376601</v>
      </c>
      <c r="E133" s="522">
        <f t="shared" si="30"/>
        <v>129004.73170731707</v>
      </c>
      <c r="F133" s="523">
        <f t="shared" si="31"/>
        <v>864353.13179644896</v>
      </c>
      <c r="G133" s="523">
        <f t="shared" si="32"/>
        <v>928855.49765010749</v>
      </c>
      <c r="H133" s="526">
        <f t="shared" si="33"/>
        <v>234443.04493426144</v>
      </c>
      <c r="I133" s="577">
        <f t="shared" si="34"/>
        <v>234443.04493426144</v>
      </c>
      <c r="J133" s="514">
        <f t="shared" si="24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>
      <c r="B134" s="195" t="str">
        <f t="shared" si="23"/>
        <v/>
      </c>
      <c r="C134" s="507">
        <f>IF(D93="","-",+C133+1)</f>
        <v>2049</v>
      </c>
      <c r="D134" s="374">
        <f>IF(F133+SUM(E$99:E133)=D$92,F133,D$92-SUM(E$99:E133))</f>
        <v>864353.13179644896</v>
      </c>
      <c r="E134" s="522">
        <f t="shared" si="30"/>
        <v>129004.73170731707</v>
      </c>
      <c r="F134" s="523">
        <f t="shared" si="31"/>
        <v>735348.4000891319</v>
      </c>
      <c r="G134" s="523">
        <f t="shared" si="32"/>
        <v>799850.76594279043</v>
      </c>
      <c r="H134" s="526">
        <f t="shared" si="33"/>
        <v>219799.17261620384</v>
      </c>
      <c r="I134" s="577">
        <f t="shared" si="34"/>
        <v>219799.17261620384</v>
      </c>
      <c r="J134" s="514">
        <f t="shared" si="24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>
      <c r="B135" s="195" t="str">
        <f t="shared" si="23"/>
        <v/>
      </c>
      <c r="C135" s="507">
        <f>IF(D93="","-",+C134+1)</f>
        <v>2050</v>
      </c>
      <c r="D135" s="374">
        <f>IF(F134+SUM(E$99:E134)=D$92,F134,D$92-SUM(E$99:E134))</f>
        <v>735348.4000891319</v>
      </c>
      <c r="E135" s="522">
        <f t="shared" si="30"/>
        <v>129004.73170731707</v>
      </c>
      <c r="F135" s="523">
        <f t="shared" si="31"/>
        <v>606343.66838181484</v>
      </c>
      <c r="G135" s="523">
        <f t="shared" si="32"/>
        <v>670846.03423547337</v>
      </c>
      <c r="H135" s="526">
        <f t="shared" si="33"/>
        <v>205155.30029814626</v>
      </c>
      <c r="I135" s="577">
        <f t="shared" si="34"/>
        <v>205155.30029814626</v>
      </c>
      <c r="J135" s="514">
        <f t="shared" si="24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>
      <c r="B136" s="195" t="str">
        <f t="shared" si="23"/>
        <v/>
      </c>
      <c r="C136" s="507">
        <f>IF(D93="","-",+C135+1)</f>
        <v>2051</v>
      </c>
      <c r="D136" s="374">
        <f>IF(F135+SUM(E$99:E135)=D$92,F135,D$92-SUM(E$99:E135))</f>
        <v>606343.66838181484</v>
      </c>
      <c r="E136" s="522">
        <f t="shared" si="30"/>
        <v>129004.73170731707</v>
      </c>
      <c r="F136" s="523">
        <f t="shared" si="31"/>
        <v>477338.93667449779</v>
      </c>
      <c r="G136" s="523">
        <f t="shared" si="32"/>
        <v>541841.30252815632</v>
      </c>
      <c r="H136" s="526">
        <f t="shared" si="33"/>
        <v>190511.42798008866</v>
      </c>
      <c r="I136" s="577">
        <f t="shared" si="34"/>
        <v>190511.42798008866</v>
      </c>
      <c r="J136" s="514">
        <f t="shared" si="24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>
      <c r="B137" s="195" t="str">
        <f t="shared" si="23"/>
        <v/>
      </c>
      <c r="C137" s="507">
        <f>IF(D93="","-",+C136+1)</f>
        <v>2052</v>
      </c>
      <c r="D137" s="374">
        <f>IF(F136+SUM(E$99:E136)=D$92,F136,D$92-SUM(E$99:E136))</f>
        <v>477338.93667449779</v>
      </c>
      <c r="E137" s="522">
        <f t="shared" si="30"/>
        <v>129004.73170731707</v>
      </c>
      <c r="F137" s="523">
        <f t="shared" si="31"/>
        <v>348334.20496718073</v>
      </c>
      <c r="G137" s="523">
        <f t="shared" si="32"/>
        <v>412836.57082083926</v>
      </c>
      <c r="H137" s="526">
        <f t="shared" si="33"/>
        <v>175867.55566203108</v>
      </c>
      <c r="I137" s="577">
        <f t="shared" si="34"/>
        <v>175867.55566203108</v>
      </c>
      <c r="J137" s="514">
        <f t="shared" si="24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>
      <c r="B138" s="195" t="str">
        <f t="shared" si="23"/>
        <v/>
      </c>
      <c r="C138" s="507">
        <f>IF(D93="","-",+C137+1)</f>
        <v>2053</v>
      </c>
      <c r="D138" s="374">
        <f>IF(F137+SUM(E$99:E137)=D$92,F137,D$92-SUM(E$99:E137))</f>
        <v>348334.20496718073</v>
      </c>
      <c r="E138" s="522">
        <f t="shared" si="30"/>
        <v>129004.73170731707</v>
      </c>
      <c r="F138" s="523">
        <f t="shared" si="31"/>
        <v>219329.47325986368</v>
      </c>
      <c r="G138" s="523">
        <f t="shared" si="32"/>
        <v>283831.8391135222</v>
      </c>
      <c r="H138" s="526">
        <f t="shared" si="33"/>
        <v>161223.68334397348</v>
      </c>
      <c r="I138" s="577">
        <f t="shared" si="34"/>
        <v>161223.68334397348</v>
      </c>
      <c r="J138" s="514">
        <f t="shared" si="24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>
      <c r="B139" s="195" t="str">
        <f t="shared" si="23"/>
        <v/>
      </c>
      <c r="C139" s="507">
        <f>IF(D93="","-",+C138+1)</f>
        <v>2054</v>
      </c>
      <c r="D139" s="374">
        <f>IF(F138+SUM(E$99:E138)=D$92,F138,D$92-SUM(E$99:E138))</f>
        <v>219329.47325986368</v>
      </c>
      <c r="E139" s="522">
        <f t="shared" si="30"/>
        <v>129004.73170731707</v>
      </c>
      <c r="F139" s="523">
        <f t="shared" si="31"/>
        <v>90324.741552546606</v>
      </c>
      <c r="G139" s="523">
        <f t="shared" si="32"/>
        <v>154827.10740620515</v>
      </c>
      <c r="H139" s="526">
        <f t="shared" si="33"/>
        <v>146579.8110259159</v>
      </c>
      <c r="I139" s="577">
        <f t="shared" si="34"/>
        <v>146579.8110259159</v>
      </c>
      <c r="J139" s="514">
        <f t="shared" si="24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>
      <c r="B140" s="195" t="str">
        <f t="shared" si="23"/>
        <v/>
      </c>
      <c r="C140" s="507">
        <f>IF(D93="","-",+C139+1)</f>
        <v>2055</v>
      </c>
      <c r="D140" s="374">
        <f>IF(F139+SUM(E$99:E139)=D$92,F139,D$92-SUM(E$99:E139))</f>
        <v>90324.741552546606</v>
      </c>
      <c r="E140" s="522">
        <f t="shared" si="30"/>
        <v>90324.741552546606</v>
      </c>
      <c r="F140" s="523">
        <f t="shared" si="31"/>
        <v>0</v>
      </c>
      <c r="G140" s="523">
        <f t="shared" si="32"/>
        <v>45162.370776273303</v>
      </c>
      <c r="H140" s="526">
        <f t="shared" si="33"/>
        <v>95451.313132331619</v>
      </c>
      <c r="I140" s="577">
        <f t="shared" si="34"/>
        <v>95451.313132331619</v>
      </c>
      <c r="J140" s="514">
        <f t="shared" si="24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>
      <c r="B141" s="195" t="str">
        <f t="shared" si="23"/>
        <v/>
      </c>
      <c r="C141" s="507">
        <f>IF(D93="","-",+C140+1)</f>
        <v>2056</v>
      </c>
      <c r="D141" s="374">
        <f>IF(F140+SUM(E$99:E140)=D$92,F140,D$92-SUM(E$99:E140))</f>
        <v>0</v>
      </c>
      <c r="E141" s="522">
        <f t="shared" si="30"/>
        <v>0</v>
      </c>
      <c r="F141" s="523">
        <f t="shared" si="31"/>
        <v>0</v>
      </c>
      <c r="G141" s="523">
        <f t="shared" si="32"/>
        <v>0</v>
      </c>
      <c r="H141" s="526">
        <f t="shared" si="33"/>
        <v>0</v>
      </c>
      <c r="I141" s="577">
        <f t="shared" si="34"/>
        <v>0</v>
      </c>
      <c r="J141" s="514">
        <f t="shared" si="24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>
      <c r="B142" s="195" t="str">
        <f t="shared" si="23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4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>
      <c r="B143" s="195" t="str">
        <f t="shared" si="23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4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>
      <c r="B144" s="195" t="str">
        <f t="shared" si="23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4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>
      <c r="B145" s="195" t="str">
        <f t="shared" si="23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4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>
      <c r="B146" s="195" t="str">
        <f t="shared" si="23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4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>
      <c r="B147" s="195" t="str">
        <f t="shared" si="23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4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>
      <c r="B148" s="195" t="str">
        <f t="shared" si="23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4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>
      <c r="B149" s="195" t="str">
        <f t="shared" si="23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4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>
      <c r="B150" s="195" t="str">
        <f t="shared" si="23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4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>
      <c r="B151" s="195" t="str">
        <f t="shared" si="23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4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>
      <c r="B152" s="195" t="str">
        <f t="shared" si="23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4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>
      <c r="B153" s="195" t="str">
        <f t="shared" si="23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4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.5" thickBot="1">
      <c r="B154" s="195" t="str">
        <f t="shared" si="23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4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>
      <c r="C155" s="374" t="s">
        <v>78</v>
      </c>
      <c r="D155" s="375"/>
      <c r="E155" s="375">
        <f>SUM(E99:E154)</f>
        <v>5289194</v>
      </c>
      <c r="F155" s="375"/>
      <c r="G155" s="375"/>
      <c r="H155" s="375">
        <f>SUM(H99:H154)</f>
        <v>17872481.564203836</v>
      </c>
      <c r="I155" s="375">
        <f>SUM(I99:I154)</f>
        <v>17872481.564203836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1685350.1603983724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1685350.1603983724</v>
      </c>
      <c r="O6" s="269"/>
      <c r="P6" s="269"/>
    </row>
    <row r="7" spans="1:16" ht="13.5" thickBot="1">
      <c r="C7" s="467" t="s">
        <v>48</v>
      </c>
      <c r="D7" s="624" t="s">
        <v>319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318</v>
      </c>
      <c r="E9" s="637" t="s">
        <v>327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14866883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353973.40476190473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1886952.5423200177</v>
      </c>
      <c r="H21" s="639">
        <v>1886952.5423200177</v>
      </c>
      <c r="I21" s="511">
        <f t="shared" si="4"/>
        <v>0</v>
      </c>
      <c r="J21" s="511"/>
      <c r="K21" s="518">
        <f t="shared" si="0"/>
        <v>1886952.5423200177</v>
      </c>
      <c r="L21" s="519">
        <f t="shared" si="1"/>
        <v>0</v>
      </c>
      <c r="M21" s="518">
        <f t="shared" si="2"/>
        <v>1886952.5423200177</v>
      </c>
      <c r="N21" s="514">
        <f>IF(M21&lt;&gt;0,+H21-M21,0)</f>
        <v>0</v>
      </c>
      <c r="O21" s="514">
        <f>+N21-L21</f>
        <v>0</v>
      </c>
      <c r="P21" s="272"/>
    </row>
    <row r="22" spans="2:16">
      <c r="B22" s="195" t="str">
        <f t="shared" si="3"/>
        <v>IU</v>
      </c>
      <c r="C22" s="507">
        <f>IF(D11="","-",+C21+1)</f>
        <v>2019</v>
      </c>
      <c r="D22" s="629">
        <v>13359427.822920887</v>
      </c>
      <c r="E22" s="630">
        <v>343797.67441860464</v>
      </c>
      <c r="F22" s="629">
        <v>13015630.148502283</v>
      </c>
      <c r="G22" s="630">
        <v>1656690.9906646225</v>
      </c>
      <c r="H22" s="639">
        <v>1656690.9906646225</v>
      </c>
      <c r="I22" s="511">
        <f t="shared" si="4"/>
        <v>0</v>
      </c>
      <c r="J22" s="511"/>
      <c r="K22" s="518">
        <f t="shared" si="0"/>
        <v>1656690.9906646225</v>
      </c>
      <c r="L22" s="519">
        <f t="shared" si="1"/>
        <v>0</v>
      </c>
      <c r="M22" s="518">
        <f t="shared" si="2"/>
        <v>1656690.9906646225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>
      <c r="B23" s="195" t="str">
        <f t="shared" si="3"/>
        <v>IU</v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2002006.4535650103</v>
      </c>
      <c r="H23" s="639">
        <v>2002006.4535650103</v>
      </c>
      <c r="I23" s="511">
        <f t="shared" si="4"/>
        <v>0</v>
      </c>
      <c r="J23" s="511"/>
      <c r="K23" s="518">
        <f t="shared" ref="K23" si="7">G23</f>
        <v>2002006.4535650103</v>
      </c>
      <c r="L23" s="519">
        <f t="shared" ref="L23" si="8">IF(K23&lt;&gt;0,+G23-K23,0)</f>
        <v>0</v>
      </c>
      <c r="M23" s="518">
        <f t="shared" ref="M23" si="9">H23</f>
        <v>2002006.4535650103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3"/>
        <v>IU</v>
      </c>
      <c r="C24" s="507">
        <f>IF(D11="","-",+C23+1)</f>
        <v>2021</v>
      </c>
      <c r="D24" s="629">
        <v>12736606.246063258</v>
      </c>
      <c r="E24" s="630">
        <v>353973.40476190473</v>
      </c>
      <c r="F24" s="629">
        <v>12382632.841301354</v>
      </c>
      <c r="G24" s="630">
        <v>1685350.1603983724</v>
      </c>
      <c r="H24" s="639">
        <v>1685350.1603983724</v>
      </c>
      <c r="I24" s="511">
        <f t="shared" si="4"/>
        <v>0</v>
      </c>
      <c r="J24" s="511"/>
      <c r="K24" s="518">
        <f t="shared" ref="K24" si="10">G24</f>
        <v>1685350.1603983724</v>
      </c>
      <c r="L24" s="519">
        <f t="shared" ref="L24" si="11">IF(K24&lt;&gt;0,+G24-K24,0)</f>
        <v>0</v>
      </c>
      <c r="M24" s="518">
        <f t="shared" ref="M24" si="12">H24</f>
        <v>1685350.1603983724</v>
      </c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3"/>
        <v/>
      </c>
      <c r="C25" s="507">
        <f>IF(D11="","-",+C24+1)</f>
        <v>2022</v>
      </c>
      <c r="D25" s="523">
        <f>IF(F24+SUM(E$17:E24)=D$10,F24,D$10-SUM(E$17:E24))</f>
        <v>12382632.841301354</v>
      </c>
      <c r="E25" s="522">
        <f t="shared" ref="E25:E72" si="13">IF(+$I$14&lt;F24,$I$14,D25)</f>
        <v>353973.40476190473</v>
      </c>
      <c r="F25" s="523">
        <f t="shared" ref="F25:F72" si="14">+D25-E25</f>
        <v>12028659.436539449</v>
      </c>
      <c r="G25" s="524">
        <f t="shared" ref="G25:G51" si="15">+I$12*((D25+F25)/2)+E25</f>
        <v>1657755.7937590699</v>
      </c>
      <c r="H25" s="491">
        <f t="shared" ref="H25:H51" si="16">+I$13*((D25+F25)/2)+E25</f>
        <v>1657755.7937590699</v>
      </c>
      <c r="I25" s="511">
        <f t="shared" si="4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12028659.436539449</v>
      </c>
      <c r="E26" s="522">
        <f t="shared" si="13"/>
        <v>353973.40476190473</v>
      </c>
      <c r="F26" s="523">
        <f t="shared" si="14"/>
        <v>11674686.031777544</v>
      </c>
      <c r="G26" s="524">
        <f t="shared" si="15"/>
        <v>1619945.0718972976</v>
      </c>
      <c r="H26" s="491">
        <f t="shared" si="16"/>
        <v>1619945.0718972976</v>
      </c>
      <c r="I26" s="511">
        <f t="shared" si="4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11674686.031777544</v>
      </c>
      <c r="E27" s="522">
        <f t="shared" si="13"/>
        <v>353973.40476190473</v>
      </c>
      <c r="F27" s="523">
        <f t="shared" si="14"/>
        <v>11320712.627015639</v>
      </c>
      <c r="G27" s="524">
        <f t="shared" si="15"/>
        <v>1582134.3500355249</v>
      </c>
      <c r="H27" s="491">
        <f t="shared" si="16"/>
        <v>1582134.3500355249</v>
      </c>
      <c r="I27" s="511">
        <f t="shared" si="4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11320712.627015639</v>
      </c>
      <c r="E28" s="522">
        <f t="shared" si="13"/>
        <v>353973.40476190473</v>
      </c>
      <c r="F28" s="523">
        <f t="shared" si="14"/>
        <v>10966739.222253734</v>
      </c>
      <c r="G28" s="524">
        <f t="shared" si="15"/>
        <v>1544323.6281737527</v>
      </c>
      <c r="H28" s="491">
        <f t="shared" si="16"/>
        <v>1544323.6281737527</v>
      </c>
      <c r="I28" s="511">
        <f t="shared" si="4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10966739.222253734</v>
      </c>
      <c r="E29" s="522">
        <f t="shared" si="13"/>
        <v>353973.40476190473</v>
      </c>
      <c r="F29" s="523">
        <f t="shared" si="14"/>
        <v>10612765.817491829</v>
      </c>
      <c r="G29" s="524">
        <f t="shared" si="15"/>
        <v>1506512.90631198</v>
      </c>
      <c r="H29" s="491">
        <f t="shared" si="16"/>
        <v>1506512.90631198</v>
      </c>
      <c r="I29" s="511">
        <f t="shared" si="4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10612765.817491829</v>
      </c>
      <c r="E30" s="522">
        <f t="shared" si="13"/>
        <v>353973.40476190473</v>
      </c>
      <c r="F30" s="523">
        <f t="shared" si="14"/>
        <v>10258792.412729925</v>
      </c>
      <c r="G30" s="524">
        <f t="shared" si="15"/>
        <v>1468702.1844502077</v>
      </c>
      <c r="H30" s="491">
        <f t="shared" si="16"/>
        <v>1468702.1844502077</v>
      </c>
      <c r="I30" s="511">
        <f t="shared" si="4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10258792.412729925</v>
      </c>
      <c r="E31" s="522">
        <f t="shared" si="13"/>
        <v>353973.40476190473</v>
      </c>
      <c r="F31" s="523">
        <f t="shared" si="14"/>
        <v>9904819.0079680197</v>
      </c>
      <c r="G31" s="524">
        <f t="shared" si="15"/>
        <v>1430891.462588435</v>
      </c>
      <c r="H31" s="491">
        <f t="shared" si="16"/>
        <v>1430891.462588435</v>
      </c>
      <c r="I31" s="511">
        <f t="shared" si="4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9904819.0079680197</v>
      </c>
      <c r="E32" s="522">
        <f t="shared" si="13"/>
        <v>353973.40476190473</v>
      </c>
      <c r="F32" s="523">
        <f t="shared" si="14"/>
        <v>9550845.6032061148</v>
      </c>
      <c r="G32" s="524">
        <f t="shared" si="15"/>
        <v>1393080.7407266628</v>
      </c>
      <c r="H32" s="491">
        <f t="shared" si="16"/>
        <v>1393080.7407266628</v>
      </c>
      <c r="I32" s="511">
        <f t="shared" si="4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9550845.6032061148</v>
      </c>
      <c r="E33" s="522">
        <f t="shared" si="13"/>
        <v>353973.40476190473</v>
      </c>
      <c r="F33" s="523">
        <f t="shared" si="14"/>
        <v>9196872.19844421</v>
      </c>
      <c r="G33" s="524">
        <f t="shared" si="15"/>
        <v>1355270.0188648901</v>
      </c>
      <c r="H33" s="491">
        <f t="shared" si="16"/>
        <v>1355270.0188648901</v>
      </c>
      <c r="I33" s="511">
        <f t="shared" si="4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9196872.19844421</v>
      </c>
      <c r="E34" s="522">
        <f t="shared" si="13"/>
        <v>353973.40476190473</v>
      </c>
      <c r="F34" s="523">
        <f t="shared" si="14"/>
        <v>8842898.7936823051</v>
      </c>
      <c r="G34" s="524">
        <f t="shared" si="15"/>
        <v>1317459.2970031176</v>
      </c>
      <c r="H34" s="491">
        <f t="shared" si="16"/>
        <v>1317459.2970031176</v>
      </c>
      <c r="I34" s="511">
        <f t="shared" si="4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8842898.7936823051</v>
      </c>
      <c r="E35" s="522">
        <f t="shared" si="13"/>
        <v>353973.40476190473</v>
      </c>
      <c r="F35" s="523">
        <f t="shared" si="14"/>
        <v>8488925.3889204003</v>
      </c>
      <c r="G35" s="524">
        <f t="shared" si="15"/>
        <v>1279648.5751413449</v>
      </c>
      <c r="H35" s="491">
        <f t="shared" si="16"/>
        <v>1279648.5751413449</v>
      </c>
      <c r="I35" s="511">
        <f t="shared" si="4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8488925.3889204003</v>
      </c>
      <c r="E36" s="522">
        <f t="shared" si="13"/>
        <v>353973.40476190473</v>
      </c>
      <c r="F36" s="523">
        <f t="shared" si="14"/>
        <v>8134951.9841584954</v>
      </c>
      <c r="G36" s="524">
        <f t="shared" si="15"/>
        <v>1241837.8532795724</v>
      </c>
      <c r="H36" s="491">
        <f t="shared" si="16"/>
        <v>1241837.8532795724</v>
      </c>
      <c r="I36" s="511">
        <f t="shared" si="4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8134951.9841584954</v>
      </c>
      <c r="E37" s="522">
        <f t="shared" si="13"/>
        <v>353973.40476190473</v>
      </c>
      <c r="F37" s="523">
        <f t="shared" si="14"/>
        <v>7780978.5793965906</v>
      </c>
      <c r="G37" s="524">
        <f t="shared" si="15"/>
        <v>1204027.1314178</v>
      </c>
      <c r="H37" s="491">
        <f t="shared" si="16"/>
        <v>1204027.1314178</v>
      </c>
      <c r="I37" s="511">
        <f t="shared" si="4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7780978.5793965906</v>
      </c>
      <c r="E38" s="522">
        <f t="shared" si="13"/>
        <v>353973.40476190473</v>
      </c>
      <c r="F38" s="523">
        <f t="shared" si="14"/>
        <v>7427005.1746346857</v>
      </c>
      <c r="G38" s="524">
        <f t="shared" si="15"/>
        <v>1166216.4095560275</v>
      </c>
      <c r="H38" s="491">
        <f t="shared" si="16"/>
        <v>1166216.4095560275</v>
      </c>
      <c r="I38" s="511">
        <f t="shared" si="4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7427005.1746346857</v>
      </c>
      <c r="E39" s="522">
        <f t="shared" si="13"/>
        <v>353973.40476190473</v>
      </c>
      <c r="F39" s="523">
        <f t="shared" si="14"/>
        <v>7073031.7698727809</v>
      </c>
      <c r="G39" s="524">
        <f t="shared" si="15"/>
        <v>1128405.6876942548</v>
      </c>
      <c r="H39" s="491">
        <f t="shared" si="16"/>
        <v>1128405.6876942548</v>
      </c>
      <c r="I39" s="511">
        <f t="shared" si="4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7073031.7698727809</v>
      </c>
      <c r="E40" s="522">
        <f t="shared" si="13"/>
        <v>353973.40476190473</v>
      </c>
      <c r="F40" s="523">
        <f t="shared" si="14"/>
        <v>6719058.365110876</v>
      </c>
      <c r="G40" s="524">
        <f t="shared" si="15"/>
        <v>1090594.9658324826</v>
      </c>
      <c r="H40" s="491">
        <f t="shared" si="16"/>
        <v>1090594.9658324826</v>
      </c>
      <c r="I40" s="511">
        <f t="shared" si="4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6719058.365110876</v>
      </c>
      <c r="E41" s="522">
        <f t="shared" si="13"/>
        <v>353973.40476190473</v>
      </c>
      <c r="F41" s="523">
        <f t="shared" si="14"/>
        <v>6365084.9603489712</v>
      </c>
      <c r="G41" s="524">
        <f t="shared" si="15"/>
        <v>1052784.2439707099</v>
      </c>
      <c r="H41" s="491">
        <f t="shared" si="16"/>
        <v>1052784.2439707099</v>
      </c>
      <c r="I41" s="511">
        <f t="shared" si="4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6365084.9603489712</v>
      </c>
      <c r="E42" s="522">
        <f t="shared" si="13"/>
        <v>353973.40476190473</v>
      </c>
      <c r="F42" s="523">
        <f t="shared" si="14"/>
        <v>6011111.5555870663</v>
      </c>
      <c r="G42" s="524">
        <f t="shared" si="15"/>
        <v>1014973.5221089374</v>
      </c>
      <c r="H42" s="491">
        <f t="shared" si="16"/>
        <v>1014973.5221089374</v>
      </c>
      <c r="I42" s="511">
        <f t="shared" si="4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6011111.5555870663</v>
      </c>
      <c r="E43" s="522">
        <f t="shared" si="13"/>
        <v>353973.40476190473</v>
      </c>
      <c r="F43" s="523">
        <f t="shared" si="14"/>
        <v>5657138.1508251615</v>
      </c>
      <c r="G43" s="524">
        <f t="shared" si="15"/>
        <v>977162.80024716491</v>
      </c>
      <c r="H43" s="491">
        <f t="shared" si="16"/>
        <v>977162.80024716491</v>
      </c>
      <c r="I43" s="511">
        <f t="shared" si="4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5657138.1508251615</v>
      </c>
      <c r="E44" s="522">
        <f t="shared" si="13"/>
        <v>353973.40476190473</v>
      </c>
      <c r="F44" s="523">
        <f t="shared" si="14"/>
        <v>5303164.7460632566</v>
      </c>
      <c r="G44" s="524">
        <f t="shared" si="15"/>
        <v>939352.07838539232</v>
      </c>
      <c r="H44" s="491">
        <f t="shared" si="16"/>
        <v>939352.07838539232</v>
      </c>
      <c r="I44" s="511">
        <f t="shared" si="4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5303164.7460632566</v>
      </c>
      <c r="E45" s="522">
        <f t="shared" si="13"/>
        <v>353973.40476190473</v>
      </c>
      <c r="F45" s="523">
        <f t="shared" si="14"/>
        <v>4949191.3413013518</v>
      </c>
      <c r="G45" s="524">
        <f t="shared" si="15"/>
        <v>901541.35652361985</v>
      </c>
      <c r="H45" s="491">
        <f t="shared" si="16"/>
        <v>901541.35652361985</v>
      </c>
      <c r="I45" s="511">
        <f t="shared" si="4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4949191.3413013518</v>
      </c>
      <c r="E46" s="522">
        <f t="shared" si="13"/>
        <v>353973.40476190473</v>
      </c>
      <c r="F46" s="523">
        <f t="shared" si="14"/>
        <v>4595217.9365394469</v>
      </c>
      <c r="G46" s="524">
        <f t="shared" si="15"/>
        <v>863730.63466184726</v>
      </c>
      <c r="H46" s="491">
        <f t="shared" si="16"/>
        <v>863730.63466184726</v>
      </c>
      <c r="I46" s="511">
        <f t="shared" si="4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4595217.9365394469</v>
      </c>
      <c r="E47" s="522">
        <f t="shared" si="13"/>
        <v>353973.40476190473</v>
      </c>
      <c r="F47" s="523">
        <f t="shared" si="14"/>
        <v>4241244.5317775421</v>
      </c>
      <c r="G47" s="524">
        <f t="shared" si="15"/>
        <v>825919.91280007479</v>
      </c>
      <c r="H47" s="491">
        <f t="shared" si="16"/>
        <v>825919.91280007479</v>
      </c>
      <c r="I47" s="511">
        <f t="shared" si="4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4241244.5317775421</v>
      </c>
      <c r="E48" s="522">
        <f t="shared" si="13"/>
        <v>353973.40476190473</v>
      </c>
      <c r="F48" s="523">
        <f t="shared" si="14"/>
        <v>3887271.1270156372</v>
      </c>
      <c r="G48" s="524">
        <f t="shared" si="15"/>
        <v>788109.19093830232</v>
      </c>
      <c r="H48" s="491">
        <f t="shared" si="16"/>
        <v>788109.19093830232</v>
      </c>
      <c r="I48" s="511">
        <f t="shared" si="4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3887271.1270156372</v>
      </c>
      <c r="E49" s="522">
        <f t="shared" si="13"/>
        <v>353973.40476190473</v>
      </c>
      <c r="F49" s="523">
        <f t="shared" si="14"/>
        <v>3533297.7222537324</v>
      </c>
      <c r="G49" s="524">
        <f t="shared" si="15"/>
        <v>750298.46907652984</v>
      </c>
      <c r="H49" s="491">
        <f t="shared" si="16"/>
        <v>750298.46907652984</v>
      </c>
      <c r="I49" s="511">
        <f t="shared" si="4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3533297.7222537324</v>
      </c>
      <c r="E50" s="522">
        <f t="shared" si="13"/>
        <v>353973.40476190473</v>
      </c>
      <c r="F50" s="523">
        <f t="shared" si="14"/>
        <v>3179324.3174918275</v>
      </c>
      <c r="G50" s="524">
        <f t="shared" si="15"/>
        <v>712487.74721475726</v>
      </c>
      <c r="H50" s="491">
        <f t="shared" si="16"/>
        <v>712487.74721475726</v>
      </c>
      <c r="I50" s="511">
        <f t="shared" si="4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3179324.3174918275</v>
      </c>
      <c r="E51" s="522">
        <f t="shared" si="13"/>
        <v>353973.40476190473</v>
      </c>
      <c r="F51" s="523">
        <f t="shared" si="14"/>
        <v>2825350.9127299227</v>
      </c>
      <c r="G51" s="524">
        <f t="shared" si="15"/>
        <v>674677.02535298467</v>
      </c>
      <c r="H51" s="491">
        <f t="shared" si="16"/>
        <v>674677.02535298467</v>
      </c>
      <c r="I51" s="511">
        <f t="shared" si="4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2825350.9127299227</v>
      </c>
      <c r="E52" s="522">
        <f t="shared" si="13"/>
        <v>353973.40476190473</v>
      </c>
      <c r="F52" s="523">
        <f t="shared" si="14"/>
        <v>2471377.5079680178</v>
      </c>
      <c r="G52" s="524">
        <f t="shared" ref="G52:G72" si="18">+I$12*((D52+F52)/2)+E52</f>
        <v>636866.30349121219</v>
      </c>
      <c r="H52" s="491">
        <f t="shared" ref="H52:H72" si="19">+I$13*((D52+F52)/2)+E52</f>
        <v>636866.30349121219</v>
      </c>
      <c r="I52" s="511">
        <f t="shared" si="4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2471377.5079680178</v>
      </c>
      <c r="E53" s="522">
        <f t="shared" si="13"/>
        <v>353973.40476190473</v>
      </c>
      <c r="F53" s="523">
        <f t="shared" si="14"/>
        <v>2117404.103206113</v>
      </c>
      <c r="G53" s="524">
        <f t="shared" si="18"/>
        <v>599055.58162943972</v>
      </c>
      <c r="H53" s="491">
        <f t="shared" si="19"/>
        <v>599055.58162943972</v>
      </c>
      <c r="I53" s="511">
        <f t="shared" si="4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2117404.103206113</v>
      </c>
      <c r="E54" s="522">
        <f t="shared" si="13"/>
        <v>353973.40476190473</v>
      </c>
      <c r="F54" s="523">
        <f t="shared" si="14"/>
        <v>1763430.6984442081</v>
      </c>
      <c r="G54" s="524">
        <f t="shared" si="18"/>
        <v>561244.85976766725</v>
      </c>
      <c r="H54" s="491">
        <f t="shared" si="19"/>
        <v>561244.85976766725</v>
      </c>
      <c r="I54" s="511">
        <f t="shared" si="4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1763430.6984442081</v>
      </c>
      <c r="E55" s="522">
        <f t="shared" si="13"/>
        <v>353973.40476190473</v>
      </c>
      <c r="F55" s="523">
        <f t="shared" si="14"/>
        <v>1409457.2936823033</v>
      </c>
      <c r="G55" s="524">
        <f t="shared" si="18"/>
        <v>523434.13790589466</v>
      </c>
      <c r="H55" s="491">
        <f t="shared" si="19"/>
        <v>523434.13790589466</v>
      </c>
      <c r="I55" s="511">
        <f t="shared" si="4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1409457.2936823033</v>
      </c>
      <c r="E56" s="522">
        <f t="shared" si="13"/>
        <v>353973.40476190473</v>
      </c>
      <c r="F56" s="523">
        <f t="shared" si="14"/>
        <v>1055483.8889203984</v>
      </c>
      <c r="G56" s="524">
        <f t="shared" si="18"/>
        <v>485623.41604412219</v>
      </c>
      <c r="H56" s="491">
        <f t="shared" si="19"/>
        <v>485623.41604412219</v>
      </c>
      <c r="I56" s="511">
        <f t="shared" si="4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1055483.8889203984</v>
      </c>
      <c r="E57" s="522">
        <f t="shared" si="13"/>
        <v>353973.40476190473</v>
      </c>
      <c r="F57" s="523">
        <f t="shared" si="14"/>
        <v>701510.48415849369</v>
      </c>
      <c r="G57" s="524">
        <f t="shared" si="18"/>
        <v>447812.6941823496</v>
      </c>
      <c r="H57" s="491">
        <f t="shared" si="19"/>
        <v>447812.6941823496</v>
      </c>
      <c r="I57" s="511">
        <f t="shared" si="4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701510.48415849369</v>
      </c>
      <c r="E58" s="522">
        <f t="shared" si="13"/>
        <v>353973.40476190473</v>
      </c>
      <c r="F58" s="523">
        <f t="shared" si="14"/>
        <v>347537.07939658896</v>
      </c>
      <c r="G58" s="524">
        <f t="shared" si="18"/>
        <v>410001.97232057713</v>
      </c>
      <c r="H58" s="491">
        <f t="shared" si="19"/>
        <v>410001.97232057713</v>
      </c>
      <c r="I58" s="511">
        <f t="shared" si="4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347537.07939658896</v>
      </c>
      <c r="E59" s="522">
        <f t="shared" si="13"/>
        <v>347537.07939658896</v>
      </c>
      <c r="F59" s="523">
        <f t="shared" si="14"/>
        <v>0</v>
      </c>
      <c r="G59" s="524">
        <f t="shared" si="18"/>
        <v>366098.68271048204</v>
      </c>
      <c r="H59" s="491">
        <f t="shared" si="19"/>
        <v>366098.68271048204</v>
      </c>
      <c r="I59" s="511">
        <f t="shared" si="4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4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4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4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4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4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4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4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4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4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4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4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4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4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14866883</v>
      </c>
      <c r="F73" s="375"/>
      <c r="G73" s="375">
        <f>SUM(G17:G72)</f>
        <v>51177727.823203534</v>
      </c>
      <c r="H73" s="375">
        <f>SUM(H17:H72)</f>
        <v>51177727.823203534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1685350.1603983724</v>
      </c>
      <c r="N87" s="546">
        <f>IF(J92&lt;D11,0,VLOOKUP(J92,C17:O72,11))</f>
        <v>1685350.1603983724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1790314.5874907523</v>
      </c>
      <c r="N88" s="550">
        <f>IF(J92&lt;D11,0,VLOOKUP(J92,C99:P154,7))</f>
        <v>1790314.5874907523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104964.42709237989</v>
      </c>
      <c r="N89" s="555">
        <f>+N88-N87</f>
        <v>104964.42709237989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14866883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362606.90243902442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 t="shared" ref="L99:L104" si="20">H99</f>
        <v>1018506.1541813499</v>
      </c>
      <c r="M99" s="519">
        <f t="shared" ref="M99:M104" si="21">IF(L99&lt;&gt;0,+H99-L99,0)</f>
        <v>0</v>
      </c>
      <c r="N99" s="518">
        <f t="shared" ref="N99:N104" si="22">I99</f>
        <v>1018506.1541813499</v>
      </c>
      <c r="O99" s="514">
        <f>IF(N99&lt;&gt;0,+I99-N99,0)</f>
        <v>0</v>
      </c>
      <c r="P99" s="514">
        <f>+O99-M99</f>
        <v>0</v>
      </c>
    </row>
    <row r="100" spans="1:16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 t="shared" si="20"/>
        <v>2295188.8876024</v>
      </c>
      <c r="M100" s="519">
        <f t="shared" si="21"/>
        <v>0</v>
      </c>
      <c r="N100" s="518">
        <f t="shared" si="22"/>
        <v>2295188.8876024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3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24">+I101-H101</f>
        <v>0</v>
      </c>
      <c r="K101" s="514"/>
      <c r="L101" s="518">
        <f t="shared" si="20"/>
        <v>2166100.4168751929</v>
      </c>
      <c r="M101" s="519">
        <f t="shared" si="21"/>
        <v>0</v>
      </c>
      <c r="N101" s="518">
        <f t="shared" si="22"/>
        <v>2166100.4168751929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3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24"/>
        <v>0</v>
      </c>
      <c r="K102" s="514"/>
      <c r="L102" s="518">
        <f t="shared" si="20"/>
        <v>2053277.0180077213</v>
      </c>
      <c r="M102" s="519">
        <f t="shared" si="21"/>
        <v>0</v>
      </c>
      <c r="N102" s="518">
        <f t="shared" si="22"/>
        <v>2053277.0180077213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3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24"/>
        <v>0</v>
      </c>
      <c r="K103" s="514"/>
      <c r="L103" s="518">
        <f t="shared" si="20"/>
        <v>1793928.9872663962</v>
      </c>
      <c r="M103" s="519">
        <f t="shared" si="21"/>
        <v>0</v>
      </c>
      <c r="N103" s="518">
        <f t="shared" si="22"/>
        <v>1793928.9872663962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3"/>
        <v/>
      </c>
      <c r="C104" s="507">
        <f>IF(D93="","-",+C103+1)</f>
        <v>2019</v>
      </c>
      <c r="D104" s="629">
        <v>13458364.180598006</v>
      </c>
      <c r="E104" s="630">
        <v>345741.46511627908</v>
      </c>
      <c r="F104" s="631">
        <v>13112622.715481726</v>
      </c>
      <c r="G104" s="631">
        <v>13285493.448039867</v>
      </c>
      <c r="H104" s="633">
        <v>1767827.9448754457</v>
      </c>
      <c r="I104" s="634">
        <v>1767827.9448754457</v>
      </c>
      <c r="J104" s="514">
        <f t="shared" si="24"/>
        <v>0</v>
      </c>
      <c r="K104" s="514"/>
      <c r="L104" s="518">
        <f t="shared" si="20"/>
        <v>1767827.9448754457</v>
      </c>
      <c r="M104" s="519">
        <f t="shared" si="21"/>
        <v>0</v>
      </c>
      <c r="N104" s="518">
        <f t="shared" si="22"/>
        <v>1767827.9448754457</v>
      </c>
      <c r="O104" s="514">
        <f t="shared" ref="O104:O130" si="25">IF(N104&lt;&gt;0,+I104-N104,0)</f>
        <v>0</v>
      </c>
      <c r="P104" s="514">
        <f t="shared" ref="P104:P130" si="26">+O104-M104</f>
        <v>0</v>
      </c>
    </row>
    <row r="105" spans="1:16">
      <c r="B105" s="195" t="str">
        <f t="shared" si="23"/>
        <v/>
      </c>
      <c r="C105" s="507">
        <f>IF(D93="","-",+C104+1)</f>
        <v>2020</v>
      </c>
      <c r="D105" s="629">
        <v>13112622.715481726</v>
      </c>
      <c r="E105" s="630">
        <v>353973.40476190473</v>
      </c>
      <c r="F105" s="631">
        <v>12758649.310719822</v>
      </c>
      <c r="G105" s="631">
        <v>12935636.013100773</v>
      </c>
      <c r="H105" s="633">
        <v>1745509.3465257157</v>
      </c>
      <c r="I105" s="634">
        <v>1745509.3465257157</v>
      </c>
      <c r="J105" s="514">
        <f t="shared" si="24"/>
        <v>0</v>
      </c>
      <c r="K105" s="514"/>
      <c r="L105" s="518">
        <f t="shared" ref="L105" si="27">H105</f>
        <v>1745509.3465257157</v>
      </c>
      <c r="M105" s="519">
        <f t="shared" ref="M105" si="28">IF(L105&lt;&gt;0,+H105-L105,0)</f>
        <v>0</v>
      </c>
      <c r="N105" s="518">
        <f t="shared" ref="N105" si="29">I105</f>
        <v>1745509.3465257157</v>
      </c>
      <c r="O105" s="514">
        <f t="shared" si="25"/>
        <v>0</v>
      </c>
      <c r="P105" s="514">
        <f t="shared" si="26"/>
        <v>0</v>
      </c>
    </row>
    <row r="106" spans="1:16">
      <c r="B106" s="195" t="str">
        <f t="shared" si="23"/>
        <v/>
      </c>
      <c r="C106" s="507">
        <f>IF(D93="","-",+C105+1)</f>
        <v>2021</v>
      </c>
      <c r="D106" s="374">
        <f>IF(F105+SUM(E$99:E105)=D$92,F105,D$92-SUM(E$99:E105))</f>
        <v>12758649.310719822</v>
      </c>
      <c r="E106" s="522">
        <f t="shared" ref="E106:E154" si="30">IF(+$J$96&lt;F105,$J$96,D106)</f>
        <v>362606.90243902442</v>
      </c>
      <c r="F106" s="523">
        <f t="shared" ref="F106:F154" si="31">+D106-E106</f>
        <v>12396042.408280797</v>
      </c>
      <c r="G106" s="523">
        <f t="shared" ref="G106:G154" si="32">+(F106+D106)/2</f>
        <v>12577345.859500309</v>
      </c>
      <c r="H106" s="526">
        <f t="shared" ref="H106:H154" si="33">+J$94*G106+E106</f>
        <v>1790314.5874907523</v>
      </c>
      <c r="I106" s="577">
        <f t="shared" ref="I106:I154" si="34">+J$95*G106+E106</f>
        <v>1790314.5874907523</v>
      </c>
      <c r="J106" s="514">
        <f t="shared" si="24"/>
        <v>0</v>
      </c>
      <c r="K106" s="514"/>
      <c r="L106" s="525"/>
      <c r="M106" s="514">
        <f t="shared" ref="M106:M130" si="35">IF(L106&lt;&gt;0,+H106-L106,0)</f>
        <v>0</v>
      </c>
      <c r="N106" s="525"/>
      <c r="O106" s="514">
        <f t="shared" si="25"/>
        <v>0</v>
      </c>
      <c r="P106" s="514">
        <f t="shared" si="26"/>
        <v>0</v>
      </c>
    </row>
    <row r="107" spans="1:16">
      <c r="B107" s="195" t="str">
        <f t="shared" si="23"/>
        <v/>
      </c>
      <c r="C107" s="507">
        <f>IF(D93="","-",+C106+1)</f>
        <v>2022</v>
      </c>
      <c r="D107" s="374">
        <f>IF(F106+SUM(E$99:E106)=D$92,F106,D$92-SUM(E$99:E106))</f>
        <v>12396042.408280797</v>
      </c>
      <c r="E107" s="522">
        <f t="shared" si="30"/>
        <v>362606.90243902442</v>
      </c>
      <c r="F107" s="523">
        <f t="shared" si="31"/>
        <v>12033435.505841773</v>
      </c>
      <c r="G107" s="523">
        <f t="shared" si="32"/>
        <v>12214738.957061285</v>
      </c>
      <c r="H107" s="526">
        <f t="shared" si="33"/>
        <v>1749153.5454833121</v>
      </c>
      <c r="I107" s="577">
        <f t="shared" si="34"/>
        <v>1749153.5454833121</v>
      </c>
      <c r="J107" s="514">
        <f t="shared" si="24"/>
        <v>0</v>
      </c>
      <c r="K107" s="514"/>
      <c r="L107" s="525"/>
      <c r="M107" s="514">
        <f t="shared" si="35"/>
        <v>0</v>
      </c>
      <c r="N107" s="525"/>
      <c r="O107" s="514">
        <f t="shared" si="25"/>
        <v>0</v>
      </c>
      <c r="P107" s="514">
        <f t="shared" si="26"/>
        <v>0</v>
      </c>
    </row>
    <row r="108" spans="1:16">
      <c r="B108" s="195" t="str">
        <f t="shared" si="23"/>
        <v/>
      </c>
      <c r="C108" s="507">
        <f>IF(D93="","-",+C107+1)</f>
        <v>2023</v>
      </c>
      <c r="D108" s="374">
        <f>IF(F107+SUM(E$99:E107)=D$92,F107,D$92-SUM(E$99:E107))</f>
        <v>12033435.505841773</v>
      </c>
      <c r="E108" s="522">
        <f t="shared" si="30"/>
        <v>362606.90243902442</v>
      </c>
      <c r="F108" s="523">
        <f t="shared" si="31"/>
        <v>11670828.603402749</v>
      </c>
      <c r="G108" s="523">
        <f t="shared" si="32"/>
        <v>11852132.054622261</v>
      </c>
      <c r="H108" s="526">
        <f t="shared" si="33"/>
        <v>1707992.5034758714</v>
      </c>
      <c r="I108" s="577">
        <f t="shared" si="34"/>
        <v>1707992.5034758714</v>
      </c>
      <c r="J108" s="514">
        <f t="shared" si="24"/>
        <v>0</v>
      </c>
      <c r="K108" s="514"/>
      <c r="L108" s="525"/>
      <c r="M108" s="514">
        <f t="shared" si="35"/>
        <v>0</v>
      </c>
      <c r="N108" s="525"/>
      <c r="O108" s="514">
        <f t="shared" si="25"/>
        <v>0</v>
      </c>
      <c r="P108" s="514">
        <f t="shared" si="26"/>
        <v>0</v>
      </c>
    </row>
    <row r="109" spans="1:16">
      <c r="B109" s="195" t="str">
        <f t="shared" si="23"/>
        <v/>
      </c>
      <c r="C109" s="507">
        <f>IF(D93="","-",+C108+1)</f>
        <v>2024</v>
      </c>
      <c r="D109" s="374">
        <f>IF(F108+SUM(E$99:E108)=D$92,F108,D$92-SUM(E$99:E108))</f>
        <v>11670828.603402749</v>
      </c>
      <c r="E109" s="522">
        <f t="shared" si="30"/>
        <v>362606.90243902442</v>
      </c>
      <c r="F109" s="523">
        <f t="shared" si="31"/>
        <v>11308221.700963724</v>
      </c>
      <c r="G109" s="523">
        <f t="shared" si="32"/>
        <v>11489525.152183237</v>
      </c>
      <c r="H109" s="526">
        <f t="shared" si="33"/>
        <v>1666831.4614684312</v>
      </c>
      <c r="I109" s="577">
        <f t="shared" si="34"/>
        <v>1666831.4614684312</v>
      </c>
      <c r="J109" s="514">
        <f t="shared" si="24"/>
        <v>0</v>
      </c>
      <c r="K109" s="514"/>
      <c r="L109" s="525"/>
      <c r="M109" s="514">
        <f t="shared" si="35"/>
        <v>0</v>
      </c>
      <c r="N109" s="525"/>
      <c r="O109" s="514">
        <f t="shared" si="25"/>
        <v>0</v>
      </c>
      <c r="P109" s="514">
        <f t="shared" si="26"/>
        <v>0</v>
      </c>
    </row>
    <row r="110" spans="1:16">
      <c r="B110" s="195" t="str">
        <f t="shared" si="23"/>
        <v/>
      </c>
      <c r="C110" s="507">
        <f>IF(D93="","-",+C109+1)</f>
        <v>2025</v>
      </c>
      <c r="D110" s="374">
        <f>IF(F109+SUM(E$99:E109)=D$92,F109,D$92-SUM(E$99:E109))</f>
        <v>11308221.700963724</v>
      </c>
      <c r="E110" s="522">
        <f t="shared" si="30"/>
        <v>362606.90243902442</v>
      </c>
      <c r="F110" s="523">
        <f t="shared" si="31"/>
        <v>10945614.7985247</v>
      </c>
      <c r="G110" s="523">
        <f t="shared" si="32"/>
        <v>11126918.249744212</v>
      </c>
      <c r="H110" s="526">
        <f t="shared" si="33"/>
        <v>1625670.4194609909</v>
      </c>
      <c r="I110" s="577">
        <f t="shared" si="34"/>
        <v>1625670.4194609909</v>
      </c>
      <c r="J110" s="514">
        <f t="shared" si="24"/>
        <v>0</v>
      </c>
      <c r="K110" s="514"/>
      <c r="L110" s="525"/>
      <c r="M110" s="514">
        <f t="shared" si="35"/>
        <v>0</v>
      </c>
      <c r="N110" s="525"/>
      <c r="O110" s="514">
        <f t="shared" si="25"/>
        <v>0</v>
      </c>
      <c r="P110" s="514">
        <f t="shared" si="26"/>
        <v>0</v>
      </c>
    </row>
    <row r="111" spans="1:16">
      <c r="B111" s="195" t="str">
        <f t="shared" si="23"/>
        <v/>
      </c>
      <c r="C111" s="507">
        <f>IF(D93="","-",+C110+1)</f>
        <v>2026</v>
      </c>
      <c r="D111" s="374">
        <f>IF(F110+SUM(E$99:E110)=D$92,F110,D$92-SUM(E$99:E110))</f>
        <v>10945614.7985247</v>
      </c>
      <c r="E111" s="522">
        <f t="shared" si="30"/>
        <v>362606.90243902442</v>
      </c>
      <c r="F111" s="523">
        <f t="shared" si="31"/>
        <v>10583007.896085676</v>
      </c>
      <c r="G111" s="523">
        <f t="shared" si="32"/>
        <v>10764311.347305188</v>
      </c>
      <c r="H111" s="526">
        <f t="shared" si="33"/>
        <v>1584509.3774535507</v>
      </c>
      <c r="I111" s="577">
        <f t="shared" si="34"/>
        <v>1584509.3774535507</v>
      </c>
      <c r="J111" s="514">
        <f t="shared" si="24"/>
        <v>0</v>
      </c>
      <c r="K111" s="514"/>
      <c r="L111" s="525"/>
      <c r="M111" s="514">
        <f t="shared" si="35"/>
        <v>0</v>
      </c>
      <c r="N111" s="525"/>
      <c r="O111" s="514">
        <f t="shared" si="25"/>
        <v>0</v>
      </c>
      <c r="P111" s="514">
        <f t="shared" si="26"/>
        <v>0</v>
      </c>
    </row>
    <row r="112" spans="1:16">
      <c r="B112" s="195" t="str">
        <f t="shared" si="23"/>
        <v/>
      </c>
      <c r="C112" s="507">
        <f>IF(D93="","-",+C111+1)</f>
        <v>2027</v>
      </c>
      <c r="D112" s="374">
        <f>IF(F111+SUM(E$99:E111)=D$92,F111,D$92-SUM(E$99:E111))</f>
        <v>10583007.896085676</v>
      </c>
      <c r="E112" s="522">
        <f t="shared" si="30"/>
        <v>362606.90243902442</v>
      </c>
      <c r="F112" s="523">
        <f t="shared" si="31"/>
        <v>10220400.993646652</v>
      </c>
      <c r="G112" s="523">
        <f t="shared" si="32"/>
        <v>10401704.444866164</v>
      </c>
      <c r="H112" s="526">
        <f t="shared" si="33"/>
        <v>1543348.3354461105</v>
      </c>
      <c r="I112" s="577">
        <f t="shared" si="34"/>
        <v>1543348.3354461105</v>
      </c>
      <c r="J112" s="514">
        <f t="shared" si="24"/>
        <v>0</v>
      </c>
      <c r="K112" s="514"/>
      <c r="L112" s="525"/>
      <c r="M112" s="514">
        <f t="shared" si="35"/>
        <v>0</v>
      </c>
      <c r="N112" s="525"/>
      <c r="O112" s="514">
        <f t="shared" si="25"/>
        <v>0</v>
      </c>
      <c r="P112" s="514">
        <f t="shared" si="26"/>
        <v>0</v>
      </c>
    </row>
    <row r="113" spans="2:16">
      <c r="B113" s="195" t="str">
        <f t="shared" si="23"/>
        <v/>
      </c>
      <c r="C113" s="507">
        <f>IF(D93="","-",+C112+1)</f>
        <v>2028</v>
      </c>
      <c r="D113" s="374">
        <f>IF(F112+SUM(E$99:E112)=D$92,F112,D$92-SUM(E$99:E112))</f>
        <v>10220400.993646652</v>
      </c>
      <c r="E113" s="522">
        <f t="shared" si="30"/>
        <v>362606.90243902442</v>
      </c>
      <c r="F113" s="523">
        <f t="shared" si="31"/>
        <v>9857794.0912076272</v>
      </c>
      <c r="G113" s="523">
        <f t="shared" si="32"/>
        <v>10039097.542427139</v>
      </c>
      <c r="H113" s="526">
        <f t="shared" si="33"/>
        <v>1502187.2934386702</v>
      </c>
      <c r="I113" s="577">
        <f t="shared" si="34"/>
        <v>1502187.2934386702</v>
      </c>
      <c r="J113" s="514">
        <f t="shared" si="24"/>
        <v>0</v>
      </c>
      <c r="K113" s="514"/>
      <c r="L113" s="525"/>
      <c r="M113" s="514">
        <f t="shared" si="35"/>
        <v>0</v>
      </c>
      <c r="N113" s="525"/>
      <c r="O113" s="514">
        <f t="shared" si="25"/>
        <v>0</v>
      </c>
      <c r="P113" s="514">
        <f t="shared" si="26"/>
        <v>0</v>
      </c>
    </row>
    <row r="114" spans="2:16">
      <c r="B114" s="195" t="str">
        <f t="shared" si="23"/>
        <v/>
      </c>
      <c r="C114" s="507">
        <f>IF(D93="","-",+C113+1)</f>
        <v>2029</v>
      </c>
      <c r="D114" s="374">
        <f>IF(F113+SUM(E$99:E113)=D$92,F113,D$92-SUM(E$99:E113))</f>
        <v>9857794.0912076272</v>
      </c>
      <c r="E114" s="522">
        <f t="shared" si="30"/>
        <v>362606.90243902442</v>
      </c>
      <c r="F114" s="523">
        <f t="shared" si="31"/>
        <v>9495187.1887686029</v>
      </c>
      <c r="G114" s="523">
        <f t="shared" si="32"/>
        <v>9676490.6399881151</v>
      </c>
      <c r="H114" s="526">
        <f t="shared" si="33"/>
        <v>1461026.25143123</v>
      </c>
      <c r="I114" s="577">
        <f t="shared" si="34"/>
        <v>1461026.25143123</v>
      </c>
      <c r="J114" s="514">
        <f t="shared" si="24"/>
        <v>0</v>
      </c>
      <c r="K114" s="514"/>
      <c r="L114" s="525"/>
      <c r="M114" s="514">
        <f t="shared" si="35"/>
        <v>0</v>
      </c>
      <c r="N114" s="525"/>
      <c r="O114" s="514">
        <f t="shared" si="25"/>
        <v>0</v>
      </c>
      <c r="P114" s="514">
        <f t="shared" si="26"/>
        <v>0</v>
      </c>
    </row>
    <row r="115" spans="2:16">
      <c r="B115" s="195" t="str">
        <f t="shared" si="23"/>
        <v/>
      </c>
      <c r="C115" s="507">
        <f>IF(D93="","-",+C114+1)</f>
        <v>2030</v>
      </c>
      <c r="D115" s="374">
        <f>IF(F114+SUM(E$99:E114)=D$92,F114,D$92-SUM(E$99:E114))</f>
        <v>9495187.1887686029</v>
      </c>
      <c r="E115" s="522">
        <f t="shared" si="30"/>
        <v>362606.90243902442</v>
      </c>
      <c r="F115" s="523">
        <f t="shared" si="31"/>
        <v>9132580.2863295786</v>
      </c>
      <c r="G115" s="523">
        <f t="shared" si="32"/>
        <v>9313883.7375490908</v>
      </c>
      <c r="H115" s="526">
        <f t="shared" si="33"/>
        <v>1419865.2094237898</v>
      </c>
      <c r="I115" s="577">
        <f t="shared" si="34"/>
        <v>1419865.2094237898</v>
      </c>
      <c r="J115" s="514">
        <f t="shared" si="24"/>
        <v>0</v>
      </c>
      <c r="K115" s="514"/>
      <c r="L115" s="525"/>
      <c r="M115" s="514">
        <f t="shared" si="35"/>
        <v>0</v>
      </c>
      <c r="N115" s="525"/>
      <c r="O115" s="514">
        <f t="shared" si="25"/>
        <v>0</v>
      </c>
      <c r="P115" s="514">
        <f t="shared" si="26"/>
        <v>0</v>
      </c>
    </row>
    <row r="116" spans="2:16">
      <c r="B116" s="195" t="str">
        <f t="shared" si="23"/>
        <v/>
      </c>
      <c r="C116" s="507">
        <f>IF(D93="","-",+C115+1)</f>
        <v>2031</v>
      </c>
      <c r="D116" s="374">
        <f>IF(F115+SUM(E$99:E115)=D$92,F115,D$92-SUM(E$99:E115))</f>
        <v>9132580.2863295786</v>
      </c>
      <c r="E116" s="522">
        <f t="shared" si="30"/>
        <v>362606.90243902442</v>
      </c>
      <c r="F116" s="523">
        <f t="shared" si="31"/>
        <v>8769973.3838905543</v>
      </c>
      <c r="G116" s="523">
        <f t="shared" si="32"/>
        <v>8951276.8351100665</v>
      </c>
      <c r="H116" s="526">
        <f t="shared" si="33"/>
        <v>1378704.1674163495</v>
      </c>
      <c r="I116" s="577">
        <f t="shared" si="34"/>
        <v>1378704.1674163495</v>
      </c>
      <c r="J116" s="514">
        <f t="shared" si="24"/>
        <v>0</v>
      </c>
      <c r="K116" s="514"/>
      <c r="L116" s="525"/>
      <c r="M116" s="514">
        <f t="shared" si="35"/>
        <v>0</v>
      </c>
      <c r="N116" s="525"/>
      <c r="O116" s="514">
        <f t="shared" si="25"/>
        <v>0</v>
      </c>
      <c r="P116" s="514">
        <f t="shared" si="26"/>
        <v>0</v>
      </c>
    </row>
    <row r="117" spans="2:16">
      <c r="B117" s="195" t="str">
        <f t="shared" si="23"/>
        <v/>
      </c>
      <c r="C117" s="507">
        <f>IF(D93="","-",+C116+1)</f>
        <v>2032</v>
      </c>
      <c r="D117" s="374">
        <f>IF(F116+SUM(E$99:E116)=D$92,F116,D$92-SUM(E$99:E116))</f>
        <v>8769973.3838905543</v>
      </c>
      <c r="E117" s="522">
        <f t="shared" si="30"/>
        <v>362606.90243902442</v>
      </c>
      <c r="F117" s="523">
        <f t="shared" si="31"/>
        <v>8407366.48145153</v>
      </c>
      <c r="G117" s="523">
        <f t="shared" si="32"/>
        <v>8588669.9326710422</v>
      </c>
      <c r="H117" s="526">
        <f t="shared" si="33"/>
        <v>1337543.1254089093</v>
      </c>
      <c r="I117" s="577">
        <f t="shared" si="34"/>
        <v>1337543.1254089093</v>
      </c>
      <c r="J117" s="514">
        <f t="shared" si="24"/>
        <v>0</v>
      </c>
      <c r="K117" s="514"/>
      <c r="L117" s="525"/>
      <c r="M117" s="514">
        <f t="shared" si="35"/>
        <v>0</v>
      </c>
      <c r="N117" s="525"/>
      <c r="O117" s="514">
        <f t="shared" si="25"/>
        <v>0</v>
      </c>
      <c r="P117" s="514">
        <f t="shared" si="26"/>
        <v>0</v>
      </c>
    </row>
    <row r="118" spans="2:16">
      <c r="B118" s="195" t="str">
        <f t="shared" si="23"/>
        <v/>
      </c>
      <c r="C118" s="507">
        <f>IF(D93="","-",+C117+1)</f>
        <v>2033</v>
      </c>
      <c r="D118" s="374">
        <f>IF(F117+SUM(E$99:E117)=D$92,F117,D$92-SUM(E$99:E117))</f>
        <v>8407366.48145153</v>
      </c>
      <c r="E118" s="522">
        <f t="shared" si="30"/>
        <v>362606.90243902442</v>
      </c>
      <c r="F118" s="523">
        <f t="shared" si="31"/>
        <v>8044759.5790125057</v>
      </c>
      <c r="G118" s="523">
        <f t="shared" si="32"/>
        <v>8226063.0302320179</v>
      </c>
      <c r="H118" s="526">
        <f t="shared" si="33"/>
        <v>1296382.083401469</v>
      </c>
      <c r="I118" s="577">
        <f t="shared" si="34"/>
        <v>1296382.083401469</v>
      </c>
      <c r="J118" s="514">
        <f t="shared" si="24"/>
        <v>0</v>
      </c>
      <c r="K118" s="514"/>
      <c r="L118" s="525"/>
      <c r="M118" s="514">
        <f t="shared" si="35"/>
        <v>0</v>
      </c>
      <c r="N118" s="525"/>
      <c r="O118" s="514">
        <f t="shared" si="25"/>
        <v>0</v>
      </c>
      <c r="P118" s="514">
        <f t="shared" si="26"/>
        <v>0</v>
      </c>
    </row>
    <row r="119" spans="2:16">
      <c r="B119" s="195" t="str">
        <f t="shared" si="23"/>
        <v/>
      </c>
      <c r="C119" s="507">
        <f>IF(D93="","-",+C118+1)</f>
        <v>2034</v>
      </c>
      <c r="D119" s="374">
        <f>IF(F118+SUM(E$99:E118)=D$92,F118,D$92-SUM(E$99:E118))</f>
        <v>8044759.5790125057</v>
      </c>
      <c r="E119" s="522">
        <f t="shared" si="30"/>
        <v>362606.90243902442</v>
      </c>
      <c r="F119" s="523">
        <f t="shared" si="31"/>
        <v>7682152.6765734814</v>
      </c>
      <c r="G119" s="523">
        <f t="shared" si="32"/>
        <v>7863456.1277929936</v>
      </c>
      <c r="H119" s="526">
        <f t="shared" si="33"/>
        <v>1255221.0413940288</v>
      </c>
      <c r="I119" s="577">
        <f t="shared" si="34"/>
        <v>1255221.0413940288</v>
      </c>
      <c r="J119" s="514">
        <f t="shared" si="24"/>
        <v>0</v>
      </c>
      <c r="K119" s="514"/>
      <c r="L119" s="525"/>
      <c r="M119" s="514">
        <f t="shared" si="35"/>
        <v>0</v>
      </c>
      <c r="N119" s="525"/>
      <c r="O119" s="514">
        <f t="shared" si="25"/>
        <v>0</v>
      </c>
      <c r="P119" s="514">
        <f t="shared" si="26"/>
        <v>0</v>
      </c>
    </row>
    <row r="120" spans="2:16">
      <c r="B120" s="195" t="str">
        <f t="shared" si="23"/>
        <v/>
      </c>
      <c r="C120" s="507">
        <f>IF(D93="","-",+C119+1)</f>
        <v>2035</v>
      </c>
      <c r="D120" s="374">
        <f>IF(F119+SUM(E$99:E119)=D$92,F119,D$92-SUM(E$99:E119))</f>
        <v>7682152.6765734814</v>
      </c>
      <c r="E120" s="522">
        <f t="shared" si="30"/>
        <v>362606.90243902442</v>
      </c>
      <c r="F120" s="523">
        <f t="shared" si="31"/>
        <v>7319545.7741344571</v>
      </c>
      <c r="G120" s="523">
        <f t="shared" si="32"/>
        <v>7500849.2253539693</v>
      </c>
      <c r="H120" s="526">
        <f t="shared" si="33"/>
        <v>1214059.9993865886</v>
      </c>
      <c r="I120" s="577">
        <f t="shared" si="34"/>
        <v>1214059.9993865886</v>
      </c>
      <c r="J120" s="514">
        <f t="shared" si="24"/>
        <v>0</v>
      </c>
      <c r="K120" s="514"/>
      <c r="L120" s="525"/>
      <c r="M120" s="514">
        <f t="shared" si="35"/>
        <v>0</v>
      </c>
      <c r="N120" s="525"/>
      <c r="O120" s="514">
        <f t="shared" si="25"/>
        <v>0</v>
      </c>
      <c r="P120" s="514">
        <f t="shared" si="26"/>
        <v>0</v>
      </c>
    </row>
    <row r="121" spans="2:16">
      <c r="B121" s="195" t="str">
        <f t="shared" si="23"/>
        <v/>
      </c>
      <c r="C121" s="507">
        <f>IF(D93="","-",+C120+1)</f>
        <v>2036</v>
      </c>
      <c r="D121" s="374">
        <f>IF(F120+SUM(E$99:E120)=D$92,F120,D$92-SUM(E$99:E120))</f>
        <v>7319545.7741344571</v>
      </c>
      <c r="E121" s="522">
        <f t="shared" si="30"/>
        <v>362606.90243902442</v>
      </c>
      <c r="F121" s="523">
        <f t="shared" si="31"/>
        <v>6956938.8716954328</v>
      </c>
      <c r="G121" s="523">
        <f t="shared" si="32"/>
        <v>7138242.322914945</v>
      </c>
      <c r="H121" s="526">
        <f t="shared" si="33"/>
        <v>1172898.9573791483</v>
      </c>
      <c r="I121" s="577">
        <f t="shared" si="34"/>
        <v>1172898.9573791483</v>
      </c>
      <c r="J121" s="514">
        <f t="shared" si="24"/>
        <v>0</v>
      </c>
      <c r="K121" s="514"/>
      <c r="L121" s="525"/>
      <c r="M121" s="514">
        <f t="shared" si="35"/>
        <v>0</v>
      </c>
      <c r="N121" s="525"/>
      <c r="O121" s="514">
        <f t="shared" si="25"/>
        <v>0</v>
      </c>
      <c r="P121" s="514">
        <f t="shared" si="26"/>
        <v>0</v>
      </c>
    </row>
    <row r="122" spans="2:16">
      <c r="B122" s="195" t="str">
        <f t="shared" si="23"/>
        <v/>
      </c>
      <c r="C122" s="507">
        <f>IF(D93="","-",+C121+1)</f>
        <v>2037</v>
      </c>
      <c r="D122" s="374">
        <f>IF(F121+SUM(E$99:E121)=D$92,F121,D$92-SUM(E$99:E121))</f>
        <v>6956938.8716954328</v>
      </c>
      <c r="E122" s="522">
        <f t="shared" si="30"/>
        <v>362606.90243902442</v>
      </c>
      <c r="F122" s="523">
        <f t="shared" si="31"/>
        <v>6594331.9692564085</v>
      </c>
      <c r="G122" s="523">
        <f t="shared" si="32"/>
        <v>6775635.4204759207</v>
      </c>
      <c r="H122" s="526">
        <f t="shared" si="33"/>
        <v>1131737.9153717081</v>
      </c>
      <c r="I122" s="577">
        <f t="shared" si="34"/>
        <v>1131737.9153717081</v>
      </c>
      <c r="J122" s="514">
        <f t="shared" si="24"/>
        <v>0</v>
      </c>
      <c r="K122" s="514"/>
      <c r="L122" s="525"/>
      <c r="M122" s="514">
        <f t="shared" si="35"/>
        <v>0</v>
      </c>
      <c r="N122" s="525"/>
      <c r="O122" s="514">
        <f t="shared" si="25"/>
        <v>0</v>
      </c>
      <c r="P122" s="514">
        <f t="shared" si="26"/>
        <v>0</v>
      </c>
    </row>
    <row r="123" spans="2:16">
      <c r="B123" s="195" t="str">
        <f t="shared" si="23"/>
        <v/>
      </c>
      <c r="C123" s="507">
        <f>IF(D93="","-",+C122+1)</f>
        <v>2038</v>
      </c>
      <c r="D123" s="374">
        <f>IF(F122+SUM(E$99:E122)=D$92,F122,D$92-SUM(E$99:E122))</f>
        <v>6594331.9692564085</v>
      </c>
      <c r="E123" s="522">
        <f t="shared" si="30"/>
        <v>362606.90243902442</v>
      </c>
      <c r="F123" s="523">
        <f t="shared" si="31"/>
        <v>6231725.0668173842</v>
      </c>
      <c r="G123" s="523">
        <f t="shared" si="32"/>
        <v>6413028.5180368964</v>
      </c>
      <c r="H123" s="526">
        <f t="shared" si="33"/>
        <v>1090576.8733642679</v>
      </c>
      <c r="I123" s="577">
        <f t="shared" si="34"/>
        <v>1090576.8733642679</v>
      </c>
      <c r="J123" s="514">
        <f t="shared" si="24"/>
        <v>0</v>
      </c>
      <c r="K123" s="514"/>
      <c r="L123" s="525"/>
      <c r="M123" s="514">
        <f t="shared" si="35"/>
        <v>0</v>
      </c>
      <c r="N123" s="525"/>
      <c r="O123" s="514">
        <f t="shared" si="25"/>
        <v>0</v>
      </c>
      <c r="P123" s="514">
        <f t="shared" si="26"/>
        <v>0</v>
      </c>
    </row>
    <row r="124" spans="2:16">
      <c r="B124" s="195" t="str">
        <f t="shared" si="23"/>
        <v/>
      </c>
      <c r="C124" s="507">
        <f>IF(D93="","-",+C123+1)</f>
        <v>2039</v>
      </c>
      <c r="D124" s="374">
        <f>IF(F123+SUM(E$99:E123)=D$92,F123,D$92-SUM(E$99:E123))</f>
        <v>6231725.0668173842</v>
      </c>
      <c r="E124" s="522">
        <f t="shared" si="30"/>
        <v>362606.90243902442</v>
      </c>
      <c r="F124" s="523">
        <f t="shared" si="31"/>
        <v>5869118.1643783599</v>
      </c>
      <c r="G124" s="523">
        <f t="shared" si="32"/>
        <v>6050421.6155978721</v>
      </c>
      <c r="H124" s="526">
        <f t="shared" si="33"/>
        <v>1049415.8313568274</v>
      </c>
      <c r="I124" s="577">
        <f t="shared" si="34"/>
        <v>1049415.8313568274</v>
      </c>
      <c r="J124" s="514">
        <f t="shared" si="24"/>
        <v>0</v>
      </c>
      <c r="K124" s="514"/>
      <c r="L124" s="525"/>
      <c r="M124" s="514">
        <f t="shared" si="35"/>
        <v>0</v>
      </c>
      <c r="N124" s="525"/>
      <c r="O124" s="514">
        <f t="shared" si="25"/>
        <v>0</v>
      </c>
      <c r="P124" s="514">
        <f t="shared" si="26"/>
        <v>0</v>
      </c>
    </row>
    <row r="125" spans="2:16">
      <c r="B125" s="195" t="str">
        <f t="shared" si="23"/>
        <v/>
      </c>
      <c r="C125" s="507">
        <f>IF(D93="","-",+C124+1)</f>
        <v>2040</v>
      </c>
      <c r="D125" s="374">
        <f>IF(F124+SUM(E$99:E124)=D$92,F124,D$92-SUM(E$99:E124))</f>
        <v>5869118.1643783599</v>
      </c>
      <c r="E125" s="522">
        <f t="shared" si="30"/>
        <v>362606.90243902442</v>
      </c>
      <c r="F125" s="523">
        <f t="shared" si="31"/>
        <v>5506511.2619393356</v>
      </c>
      <c r="G125" s="523">
        <f t="shared" si="32"/>
        <v>5687814.7131588478</v>
      </c>
      <c r="H125" s="526">
        <f t="shared" si="33"/>
        <v>1008254.7893493872</v>
      </c>
      <c r="I125" s="577">
        <f t="shared" si="34"/>
        <v>1008254.7893493872</v>
      </c>
      <c r="J125" s="514">
        <f t="shared" si="24"/>
        <v>0</v>
      </c>
      <c r="K125" s="514"/>
      <c r="L125" s="525"/>
      <c r="M125" s="514">
        <f t="shared" si="35"/>
        <v>0</v>
      </c>
      <c r="N125" s="525"/>
      <c r="O125" s="514">
        <f t="shared" si="25"/>
        <v>0</v>
      </c>
      <c r="P125" s="514">
        <f t="shared" si="26"/>
        <v>0</v>
      </c>
    </row>
    <row r="126" spans="2:16">
      <c r="B126" s="195" t="str">
        <f t="shared" si="23"/>
        <v/>
      </c>
      <c r="C126" s="507">
        <f>IF(D93="","-",+C125+1)</f>
        <v>2041</v>
      </c>
      <c r="D126" s="374">
        <f>IF(F125+SUM(E$99:E125)=D$92,F125,D$92-SUM(E$99:E125))</f>
        <v>5506511.2619393356</v>
      </c>
      <c r="E126" s="522">
        <f t="shared" si="30"/>
        <v>362606.90243902442</v>
      </c>
      <c r="F126" s="523">
        <f t="shared" si="31"/>
        <v>5143904.3595003113</v>
      </c>
      <c r="G126" s="523">
        <f t="shared" si="32"/>
        <v>5325207.8107198235</v>
      </c>
      <c r="H126" s="526">
        <f t="shared" si="33"/>
        <v>967093.74734194693</v>
      </c>
      <c r="I126" s="577">
        <f t="shared" si="34"/>
        <v>967093.74734194693</v>
      </c>
      <c r="J126" s="514">
        <f t="shared" si="24"/>
        <v>0</v>
      </c>
      <c r="K126" s="514"/>
      <c r="L126" s="525"/>
      <c r="M126" s="514">
        <f t="shared" si="35"/>
        <v>0</v>
      </c>
      <c r="N126" s="525"/>
      <c r="O126" s="514">
        <f t="shared" si="25"/>
        <v>0</v>
      </c>
      <c r="P126" s="514">
        <f t="shared" si="26"/>
        <v>0</v>
      </c>
    </row>
    <row r="127" spans="2:16">
      <c r="B127" s="195" t="str">
        <f t="shared" si="23"/>
        <v/>
      </c>
      <c r="C127" s="507">
        <f>IF(D93="","-",+C126+1)</f>
        <v>2042</v>
      </c>
      <c r="D127" s="374">
        <f>IF(F126+SUM(E$99:E126)=D$92,F126,D$92-SUM(E$99:E126))</f>
        <v>5143904.3595003113</v>
      </c>
      <c r="E127" s="522">
        <f t="shared" si="30"/>
        <v>362606.90243902442</v>
      </c>
      <c r="F127" s="523">
        <f t="shared" si="31"/>
        <v>4781297.457061287</v>
      </c>
      <c r="G127" s="523">
        <f t="shared" si="32"/>
        <v>4962600.9082807992</v>
      </c>
      <c r="H127" s="526">
        <f t="shared" si="33"/>
        <v>925932.7053345067</v>
      </c>
      <c r="I127" s="577">
        <f t="shared" si="34"/>
        <v>925932.7053345067</v>
      </c>
      <c r="J127" s="514">
        <f t="shared" si="24"/>
        <v>0</v>
      </c>
      <c r="K127" s="514"/>
      <c r="L127" s="525"/>
      <c r="M127" s="514">
        <f t="shared" si="35"/>
        <v>0</v>
      </c>
      <c r="N127" s="525"/>
      <c r="O127" s="514">
        <f t="shared" si="25"/>
        <v>0</v>
      </c>
      <c r="P127" s="514">
        <f t="shared" si="26"/>
        <v>0</v>
      </c>
    </row>
    <row r="128" spans="2:16">
      <c r="B128" s="195" t="str">
        <f t="shared" si="23"/>
        <v/>
      </c>
      <c r="C128" s="507">
        <f>IF(D93="","-",+C127+1)</f>
        <v>2043</v>
      </c>
      <c r="D128" s="374">
        <f>IF(F127+SUM(E$99:E127)=D$92,F127,D$92-SUM(E$99:E127))</f>
        <v>4781297.457061287</v>
      </c>
      <c r="E128" s="522">
        <f t="shared" si="30"/>
        <v>362606.90243902442</v>
      </c>
      <c r="F128" s="523">
        <f t="shared" si="31"/>
        <v>4418690.5546222627</v>
      </c>
      <c r="G128" s="523">
        <f t="shared" si="32"/>
        <v>4599994.0058417749</v>
      </c>
      <c r="H128" s="526">
        <f t="shared" si="33"/>
        <v>884771.66332706646</v>
      </c>
      <c r="I128" s="577">
        <f t="shared" si="34"/>
        <v>884771.66332706646</v>
      </c>
      <c r="J128" s="514">
        <f t="shared" si="24"/>
        <v>0</v>
      </c>
      <c r="K128" s="514"/>
      <c r="L128" s="525"/>
      <c r="M128" s="514">
        <f t="shared" si="35"/>
        <v>0</v>
      </c>
      <c r="N128" s="525"/>
      <c r="O128" s="514">
        <f t="shared" si="25"/>
        <v>0</v>
      </c>
      <c r="P128" s="514">
        <f t="shared" si="26"/>
        <v>0</v>
      </c>
    </row>
    <row r="129" spans="2:16">
      <c r="B129" s="195" t="str">
        <f t="shared" si="23"/>
        <v/>
      </c>
      <c r="C129" s="507">
        <f>IF(D93="","-",+C128+1)</f>
        <v>2044</v>
      </c>
      <c r="D129" s="374">
        <f>IF(F128+SUM(E$99:E128)=D$92,F128,D$92-SUM(E$99:E128))</f>
        <v>4418690.5546222627</v>
      </c>
      <c r="E129" s="522">
        <f t="shared" si="30"/>
        <v>362606.90243902442</v>
      </c>
      <c r="F129" s="523">
        <f t="shared" si="31"/>
        <v>4056083.6521832384</v>
      </c>
      <c r="G129" s="523">
        <f t="shared" si="32"/>
        <v>4237387.1034027506</v>
      </c>
      <c r="H129" s="526">
        <f t="shared" si="33"/>
        <v>843610.62131962623</v>
      </c>
      <c r="I129" s="577">
        <f t="shared" si="34"/>
        <v>843610.62131962623</v>
      </c>
      <c r="J129" s="514">
        <f t="shared" si="24"/>
        <v>0</v>
      </c>
      <c r="K129" s="514"/>
      <c r="L129" s="525"/>
      <c r="M129" s="514">
        <f t="shared" si="35"/>
        <v>0</v>
      </c>
      <c r="N129" s="525"/>
      <c r="O129" s="514">
        <f t="shared" si="25"/>
        <v>0</v>
      </c>
      <c r="P129" s="514">
        <f t="shared" si="26"/>
        <v>0</v>
      </c>
    </row>
    <row r="130" spans="2:16">
      <c r="B130" s="195" t="str">
        <f t="shared" si="23"/>
        <v/>
      </c>
      <c r="C130" s="507">
        <f>IF(D93="","-",+C129+1)</f>
        <v>2045</v>
      </c>
      <c r="D130" s="374">
        <f>IF(F129+SUM(E$99:E129)=D$92,F129,D$92-SUM(E$99:E129))</f>
        <v>4056083.6521832384</v>
      </c>
      <c r="E130" s="522">
        <f t="shared" si="30"/>
        <v>362606.90243902442</v>
      </c>
      <c r="F130" s="523">
        <f t="shared" si="31"/>
        <v>3693476.7497442141</v>
      </c>
      <c r="G130" s="523">
        <f t="shared" si="32"/>
        <v>3874780.2009637263</v>
      </c>
      <c r="H130" s="526">
        <f t="shared" si="33"/>
        <v>802449.57931218587</v>
      </c>
      <c r="I130" s="577">
        <f t="shared" si="34"/>
        <v>802449.57931218587</v>
      </c>
      <c r="J130" s="514">
        <f t="shared" si="24"/>
        <v>0</v>
      </c>
      <c r="K130" s="514"/>
      <c r="L130" s="525"/>
      <c r="M130" s="514">
        <f t="shared" si="35"/>
        <v>0</v>
      </c>
      <c r="N130" s="525"/>
      <c r="O130" s="514">
        <f t="shared" si="25"/>
        <v>0</v>
      </c>
      <c r="P130" s="514">
        <f t="shared" si="26"/>
        <v>0</v>
      </c>
    </row>
    <row r="131" spans="2:16">
      <c r="B131" s="195" t="str">
        <f t="shared" si="23"/>
        <v/>
      </c>
      <c r="C131" s="507">
        <f>IF(D93="","-",+C130+1)</f>
        <v>2046</v>
      </c>
      <c r="D131" s="374">
        <f>IF(F130+SUM(E$99:E130)=D$92,F130,D$92-SUM(E$99:E130))</f>
        <v>3693476.7497442141</v>
      </c>
      <c r="E131" s="522">
        <f t="shared" si="30"/>
        <v>362606.90243902442</v>
      </c>
      <c r="F131" s="523">
        <f t="shared" si="31"/>
        <v>3330869.8473051898</v>
      </c>
      <c r="G131" s="523">
        <f t="shared" si="32"/>
        <v>3512173.298524702</v>
      </c>
      <c r="H131" s="526">
        <f t="shared" si="33"/>
        <v>761288.53730474564</v>
      </c>
      <c r="I131" s="577">
        <f t="shared" si="34"/>
        <v>761288.53730474564</v>
      </c>
      <c r="J131" s="514">
        <f t="shared" si="24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>
      <c r="B132" s="195" t="str">
        <f t="shared" si="23"/>
        <v/>
      </c>
      <c r="C132" s="507">
        <f>IF(D93="","-",+C131+1)</f>
        <v>2047</v>
      </c>
      <c r="D132" s="374">
        <f>IF(F131+SUM(E$99:E131)=D$92,F131,D$92-SUM(E$99:E131))</f>
        <v>3330869.8473051898</v>
      </c>
      <c r="E132" s="522">
        <f t="shared" si="30"/>
        <v>362606.90243902442</v>
      </c>
      <c r="F132" s="523">
        <f t="shared" si="31"/>
        <v>2968262.9448661655</v>
      </c>
      <c r="G132" s="523">
        <f t="shared" si="32"/>
        <v>3149566.3960856777</v>
      </c>
      <c r="H132" s="526">
        <f t="shared" si="33"/>
        <v>720127.49529730529</v>
      </c>
      <c r="I132" s="577">
        <f t="shared" si="34"/>
        <v>720127.49529730529</v>
      </c>
      <c r="J132" s="514">
        <f t="shared" si="24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>
      <c r="B133" s="195" t="str">
        <f t="shared" si="23"/>
        <v/>
      </c>
      <c r="C133" s="507">
        <f>IF(D93="","-",+C132+1)</f>
        <v>2048</v>
      </c>
      <c r="D133" s="374">
        <f>IF(F132+SUM(E$99:E132)=D$92,F132,D$92-SUM(E$99:E132))</f>
        <v>2968262.9448661655</v>
      </c>
      <c r="E133" s="522">
        <f t="shared" si="30"/>
        <v>362606.90243902442</v>
      </c>
      <c r="F133" s="523">
        <f t="shared" si="31"/>
        <v>2605656.0424271412</v>
      </c>
      <c r="G133" s="523">
        <f t="shared" si="32"/>
        <v>2786959.4936466534</v>
      </c>
      <c r="H133" s="526">
        <f t="shared" si="33"/>
        <v>678966.45328986505</v>
      </c>
      <c r="I133" s="577">
        <f t="shared" si="34"/>
        <v>678966.45328986505</v>
      </c>
      <c r="J133" s="514">
        <f t="shared" si="24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>
      <c r="B134" s="195" t="str">
        <f t="shared" si="23"/>
        <v/>
      </c>
      <c r="C134" s="507">
        <f>IF(D93="","-",+C133+1)</f>
        <v>2049</v>
      </c>
      <c r="D134" s="374">
        <f>IF(F133+SUM(E$99:E133)=D$92,F133,D$92-SUM(E$99:E133))</f>
        <v>2605656.0424271412</v>
      </c>
      <c r="E134" s="522">
        <f t="shared" si="30"/>
        <v>362606.90243902442</v>
      </c>
      <c r="F134" s="523">
        <f t="shared" si="31"/>
        <v>2243049.1399881169</v>
      </c>
      <c r="G134" s="523">
        <f t="shared" si="32"/>
        <v>2424352.5912076291</v>
      </c>
      <c r="H134" s="526">
        <f t="shared" si="33"/>
        <v>637805.41128242481</v>
      </c>
      <c r="I134" s="577">
        <f t="shared" si="34"/>
        <v>637805.41128242481</v>
      </c>
      <c r="J134" s="514">
        <f t="shared" si="24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>
      <c r="B135" s="195" t="str">
        <f t="shared" si="23"/>
        <v/>
      </c>
      <c r="C135" s="507">
        <f>IF(D93="","-",+C134+1)</f>
        <v>2050</v>
      </c>
      <c r="D135" s="374">
        <f>IF(F134+SUM(E$99:E134)=D$92,F134,D$92-SUM(E$99:E134))</f>
        <v>2243049.1399881169</v>
      </c>
      <c r="E135" s="522">
        <f t="shared" si="30"/>
        <v>362606.90243902442</v>
      </c>
      <c r="F135" s="523">
        <f t="shared" si="31"/>
        <v>1880442.2375490926</v>
      </c>
      <c r="G135" s="523">
        <f t="shared" si="32"/>
        <v>2061745.6887686048</v>
      </c>
      <c r="H135" s="526">
        <f t="shared" si="33"/>
        <v>596644.36927498458</v>
      </c>
      <c r="I135" s="577">
        <f t="shared" si="34"/>
        <v>596644.36927498458</v>
      </c>
      <c r="J135" s="514">
        <f t="shared" si="24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>
      <c r="B136" s="195" t="str">
        <f t="shared" si="23"/>
        <v/>
      </c>
      <c r="C136" s="507">
        <f>IF(D93="","-",+C135+1)</f>
        <v>2051</v>
      </c>
      <c r="D136" s="374">
        <f>IF(F135+SUM(E$99:E135)=D$92,F135,D$92-SUM(E$99:E135))</f>
        <v>1880442.2375490926</v>
      </c>
      <c r="E136" s="522">
        <f t="shared" si="30"/>
        <v>362606.90243902442</v>
      </c>
      <c r="F136" s="523">
        <f t="shared" si="31"/>
        <v>1517835.3351100683</v>
      </c>
      <c r="G136" s="523">
        <f t="shared" si="32"/>
        <v>1699138.7863295805</v>
      </c>
      <c r="H136" s="526">
        <f t="shared" si="33"/>
        <v>555483.32726754434</v>
      </c>
      <c r="I136" s="577">
        <f t="shared" si="34"/>
        <v>555483.32726754434</v>
      </c>
      <c r="J136" s="514">
        <f t="shared" si="24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>
      <c r="B137" s="195" t="str">
        <f t="shared" si="23"/>
        <v/>
      </c>
      <c r="C137" s="507">
        <f>IF(D93="","-",+C136+1)</f>
        <v>2052</v>
      </c>
      <c r="D137" s="374">
        <f>IF(F136+SUM(E$99:E136)=D$92,F136,D$92-SUM(E$99:E136))</f>
        <v>1517835.3351100683</v>
      </c>
      <c r="E137" s="522">
        <f t="shared" si="30"/>
        <v>362606.90243902442</v>
      </c>
      <c r="F137" s="523">
        <f t="shared" si="31"/>
        <v>1155228.432671044</v>
      </c>
      <c r="G137" s="523">
        <f t="shared" si="32"/>
        <v>1336531.8838905562</v>
      </c>
      <c r="H137" s="526">
        <f t="shared" si="33"/>
        <v>514322.28526010411</v>
      </c>
      <c r="I137" s="577">
        <f t="shared" si="34"/>
        <v>514322.28526010411</v>
      </c>
      <c r="J137" s="514">
        <f t="shared" si="24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>
      <c r="B138" s="195" t="str">
        <f t="shared" si="23"/>
        <v/>
      </c>
      <c r="C138" s="507">
        <f>IF(D93="","-",+C137+1)</f>
        <v>2053</v>
      </c>
      <c r="D138" s="374">
        <f>IF(F137+SUM(E$99:E137)=D$92,F137,D$92-SUM(E$99:E137))</f>
        <v>1155228.432671044</v>
      </c>
      <c r="E138" s="522">
        <f t="shared" si="30"/>
        <v>362606.90243902442</v>
      </c>
      <c r="F138" s="523">
        <f t="shared" si="31"/>
        <v>792621.53023201961</v>
      </c>
      <c r="G138" s="523">
        <f t="shared" si="32"/>
        <v>973924.98145153187</v>
      </c>
      <c r="H138" s="526">
        <f t="shared" si="33"/>
        <v>473161.24325266381</v>
      </c>
      <c r="I138" s="577">
        <f t="shared" si="34"/>
        <v>473161.24325266381</v>
      </c>
      <c r="J138" s="514">
        <f t="shared" si="24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>
      <c r="B139" s="195" t="str">
        <f t="shared" si="23"/>
        <v/>
      </c>
      <c r="C139" s="507">
        <f>IF(D93="","-",+C138+1)</f>
        <v>2054</v>
      </c>
      <c r="D139" s="374">
        <f>IF(F138+SUM(E$99:E138)=D$92,F138,D$92-SUM(E$99:E138))</f>
        <v>792621.53023201961</v>
      </c>
      <c r="E139" s="522">
        <f t="shared" si="30"/>
        <v>362606.90243902442</v>
      </c>
      <c r="F139" s="523">
        <f t="shared" si="31"/>
        <v>430014.62779299519</v>
      </c>
      <c r="G139" s="523">
        <f t="shared" si="32"/>
        <v>611318.07901250734</v>
      </c>
      <c r="H139" s="526">
        <f t="shared" si="33"/>
        <v>432000.20124522352</v>
      </c>
      <c r="I139" s="577">
        <f t="shared" si="34"/>
        <v>432000.20124522352</v>
      </c>
      <c r="J139" s="514">
        <f t="shared" si="24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>
      <c r="B140" s="195" t="str">
        <f t="shared" si="23"/>
        <v/>
      </c>
      <c r="C140" s="507">
        <f>IF(D93="","-",+C139+1)</f>
        <v>2055</v>
      </c>
      <c r="D140" s="374">
        <f>IF(F139+SUM(E$99:E139)=D$92,F139,D$92-SUM(E$99:E139))</f>
        <v>430014.62779299519</v>
      </c>
      <c r="E140" s="522">
        <f t="shared" si="30"/>
        <v>362606.90243902442</v>
      </c>
      <c r="F140" s="523">
        <f t="shared" si="31"/>
        <v>67407.725353970774</v>
      </c>
      <c r="G140" s="523">
        <f t="shared" si="32"/>
        <v>248711.17657348298</v>
      </c>
      <c r="H140" s="526">
        <f t="shared" si="33"/>
        <v>390839.15923778323</v>
      </c>
      <c r="I140" s="577">
        <f t="shared" si="34"/>
        <v>390839.15923778323</v>
      </c>
      <c r="J140" s="514">
        <f t="shared" si="24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>
      <c r="B141" s="195" t="str">
        <f t="shared" si="23"/>
        <v/>
      </c>
      <c r="C141" s="507">
        <f>IF(D93="","-",+C140+1)</f>
        <v>2056</v>
      </c>
      <c r="D141" s="374">
        <f>IF(F140+SUM(E$99:E140)=D$92,F140,D$92-SUM(E$99:E140))</f>
        <v>67407.725353970774</v>
      </c>
      <c r="E141" s="522">
        <f t="shared" si="30"/>
        <v>67407.725353970774</v>
      </c>
      <c r="F141" s="523">
        <f t="shared" si="31"/>
        <v>0</v>
      </c>
      <c r="G141" s="523">
        <f t="shared" si="32"/>
        <v>33703.862676985387</v>
      </c>
      <c r="H141" s="526">
        <f t="shared" si="33"/>
        <v>71233.593251490121</v>
      </c>
      <c r="I141" s="577">
        <f t="shared" si="34"/>
        <v>71233.593251490121</v>
      </c>
      <c r="J141" s="514">
        <f t="shared" si="24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>
      <c r="B142" s="195" t="str">
        <f t="shared" si="23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4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>
      <c r="B143" s="195" t="str">
        <f t="shared" si="23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4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>
      <c r="B144" s="195" t="str">
        <f t="shared" si="23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4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>
      <c r="B145" s="195" t="str">
        <f t="shared" si="23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4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>
      <c r="B146" s="195" t="str">
        <f t="shared" si="23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4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>
      <c r="B147" s="195" t="str">
        <f t="shared" si="23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4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>
      <c r="B148" s="195" t="str">
        <f t="shared" si="23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4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>
      <c r="B149" s="195" t="str">
        <f t="shared" si="23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4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>
      <c r="B150" s="195" t="str">
        <f t="shared" si="23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4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>
      <c r="B151" s="195" t="str">
        <f t="shared" si="23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4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>
      <c r="B152" s="195" t="str">
        <f t="shared" si="23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4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>
      <c r="B153" s="195" t="str">
        <f t="shared" si="23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4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.5" thickBot="1">
      <c r="B154" s="195" t="str">
        <f t="shared" si="23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4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>
      <c r="C155" s="374" t="s">
        <v>78</v>
      </c>
      <c r="D155" s="375"/>
      <c r="E155" s="375">
        <f>SUM(E99:E154)</f>
        <v>14866883</v>
      </c>
      <c r="F155" s="375"/>
      <c r="G155" s="375"/>
      <c r="H155" s="375">
        <f>SUM(H99:H154)</f>
        <v>51081762.916335076</v>
      </c>
      <c r="I155" s="375">
        <f>SUM(I99:I154)</f>
        <v>51081762.916335076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2780484.4413299775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2780484.4413299775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693032.42976190476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3146822.340483089</v>
      </c>
      <c r="H28" s="639">
        <v>3146822.340483089</v>
      </c>
      <c r="I28" s="511">
        <f t="shared" si="9"/>
        <v>0</v>
      </c>
      <c r="J28" s="511"/>
      <c r="K28" s="518">
        <f t="shared" si="6"/>
        <v>3146822.340483089</v>
      </c>
      <c r="L28" s="519">
        <f t="shared" si="7"/>
        <v>0</v>
      </c>
      <c r="M28" s="518">
        <f t="shared" si="8"/>
        <v>3146822.340483089</v>
      </c>
      <c r="N28" s="514">
        <f>IF(M28&lt;&gt;0,+H28-M28,0)</f>
        <v>0</v>
      </c>
      <c r="O28" s="514">
        <f>+N28-L28</f>
        <v>0</v>
      </c>
      <c r="P28" s="272"/>
    </row>
    <row r="29" spans="2:16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676915.39651162794</v>
      </c>
      <c r="F29" s="631">
        <v>20748551.026883338</v>
      </c>
      <c r="G29" s="630">
        <v>2776246.7302931701</v>
      </c>
      <c r="H29" s="639">
        <v>2776246.7302931701</v>
      </c>
      <c r="I29" s="511">
        <f t="shared" si="9"/>
        <v>0</v>
      </c>
      <c r="J29" s="511"/>
      <c r="K29" s="518">
        <f t="shared" si="6"/>
        <v>2776246.7302931701</v>
      </c>
      <c r="L29" s="519">
        <f t="shared" si="7"/>
        <v>0</v>
      </c>
      <c r="M29" s="518">
        <f t="shared" si="8"/>
        <v>2776246.7302931701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>
      <c r="B30" s="195" t="str">
        <f t="shared" si="5"/>
        <v>IU</v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3297643.0594945461</v>
      </c>
      <c r="H30" s="639">
        <v>3297643.0594945461</v>
      </c>
      <c r="I30" s="511">
        <f t="shared" si="9"/>
        <v>0</v>
      </c>
      <c r="J30" s="511"/>
      <c r="K30" s="518">
        <f t="shared" si="6"/>
        <v>3297643.0594945461</v>
      </c>
      <c r="L30" s="519">
        <f t="shared" si="7"/>
        <v>0</v>
      </c>
      <c r="M30" s="518">
        <f t="shared" si="8"/>
        <v>3297643.0594945461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2021</v>
      </c>
      <c r="D31" s="631">
        <v>20038615.367127247</v>
      </c>
      <c r="E31" s="630">
        <v>693032.42976190476</v>
      </c>
      <c r="F31" s="631">
        <v>19345582.937365342</v>
      </c>
      <c r="G31" s="630">
        <v>2780484.4413299775</v>
      </c>
      <c r="H31" s="639">
        <v>2780484.4413299775</v>
      </c>
      <c r="I31" s="511">
        <f t="shared" si="9"/>
        <v>0</v>
      </c>
      <c r="J31" s="511"/>
      <c r="K31" s="518">
        <f t="shared" ref="K31" si="12">G31</f>
        <v>2780484.4413299775</v>
      </c>
      <c r="L31" s="519">
        <f t="shared" ref="L31" si="13">IF(K31&lt;&gt;0,+G31-K31,0)</f>
        <v>0</v>
      </c>
      <c r="M31" s="518">
        <f t="shared" ref="M31" si="14">H31</f>
        <v>2780484.4413299775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2022</v>
      </c>
      <c r="D32" s="523">
        <f>IF(F31+SUM(E$17:E31)=D$10,F31,D$10-SUM(E$17:E31))</f>
        <v>19345582.937365342</v>
      </c>
      <c r="E32" s="522">
        <f>IF(+I14&lt;F31,I14,D32)</f>
        <v>693032.42976190476</v>
      </c>
      <c r="F32" s="523">
        <f t="shared" ref="F32:F72" si="15">+D32-E32</f>
        <v>18652550.507603437</v>
      </c>
      <c r="G32" s="524">
        <f t="shared" ref="G32:G72" si="16">+I$12*((D32+F32)/2)+E32</f>
        <v>2722474.2403982589</v>
      </c>
      <c r="H32" s="491">
        <f t="shared" ref="H32:H72" si="17">+I$13*((D32+F32)/2)+E32</f>
        <v>2722474.2403982589</v>
      </c>
      <c r="I32" s="511">
        <f t="shared" si="9"/>
        <v>0</v>
      </c>
      <c r="J32" s="511"/>
      <c r="K32" s="525"/>
      <c r="L32" s="514">
        <f t="shared" ref="L32:L72" si="18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18652550.507603437</v>
      </c>
      <c r="E33" s="522">
        <f>IF(+I14&lt;F32,I14,D33)</f>
        <v>693032.42976190476</v>
      </c>
      <c r="F33" s="523">
        <f t="shared" si="15"/>
        <v>17959518.077841531</v>
      </c>
      <c r="G33" s="524">
        <f t="shared" si="16"/>
        <v>2648445.9205007753</v>
      </c>
      <c r="H33" s="491">
        <f t="shared" si="17"/>
        <v>2648445.9205007753</v>
      </c>
      <c r="I33" s="511">
        <f t="shared" si="9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17959518.077841531</v>
      </c>
      <c r="E34" s="522">
        <f>IF(+I14&lt;F33,I14,D34)</f>
        <v>693032.42976190476</v>
      </c>
      <c r="F34" s="523">
        <f t="shared" si="15"/>
        <v>17266485.648079626</v>
      </c>
      <c r="G34" s="524">
        <f t="shared" si="16"/>
        <v>2574417.6006032908</v>
      </c>
      <c r="H34" s="491">
        <f t="shared" si="17"/>
        <v>2574417.6006032908</v>
      </c>
      <c r="I34" s="511">
        <f t="shared" si="9"/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17266485.648079626</v>
      </c>
      <c r="E35" s="522">
        <f>IF(+I14&lt;F34,I14,D35)</f>
        <v>693032.42976190476</v>
      </c>
      <c r="F35" s="523">
        <f t="shared" si="15"/>
        <v>16573453.218317721</v>
      </c>
      <c r="G35" s="524">
        <f t="shared" si="16"/>
        <v>2500389.2807058077</v>
      </c>
      <c r="H35" s="491">
        <f t="shared" si="17"/>
        <v>2500389.2807058077</v>
      </c>
      <c r="I35" s="511">
        <f t="shared" si="9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16573453.218317721</v>
      </c>
      <c r="E36" s="522">
        <f>IF(+I14&lt;F35,I14,D36)</f>
        <v>693032.42976190476</v>
      </c>
      <c r="F36" s="523">
        <f t="shared" si="15"/>
        <v>15880420.788555816</v>
      </c>
      <c r="G36" s="524">
        <f t="shared" si="16"/>
        <v>2426360.9608083237</v>
      </c>
      <c r="H36" s="491">
        <f t="shared" si="17"/>
        <v>2426360.9608083237</v>
      </c>
      <c r="I36" s="511">
        <f t="shared" si="9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15880420.788555816</v>
      </c>
      <c r="E37" s="522">
        <f>IF(+I14&lt;F36,I14,D37)</f>
        <v>693032.42976190476</v>
      </c>
      <c r="F37" s="523">
        <f t="shared" si="15"/>
        <v>15187388.358793911</v>
      </c>
      <c r="G37" s="524">
        <f t="shared" si="16"/>
        <v>2352332.6409108397</v>
      </c>
      <c r="H37" s="491">
        <f t="shared" si="17"/>
        <v>2352332.6409108397</v>
      </c>
      <c r="I37" s="511">
        <f t="shared" si="9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15187388.358793911</v>
      </c>
      <c r="E38" s="522">
        <f>IF(+I14&lt;F37,I14,D38)</f>
        <v>693032.42976190476</v>
      </c>
      <c r="F38" s="523">
        <f t="shared" si="15"/>
        <v>14494355.929032005</v>
      </c>
      <c r="G38" s="524">
        <f t="shared" si="16"/>
        <v>2278304.3210133561</v>
      </c>
      <c r="H38" s="491">
        <f t="shared" si="17"/>
        <v>2278304.3210133561</v>
      </c>
      <c r="I38" s="511">
        <f t="shared" si="9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14494355.929032005</v>
      </c>
      <c r="E39" s="522">
        <f>IF(+I14&lt;F38,I14,D39)</f>
        <v>693032.42976190476</v>
      </c>
      <c r="F39" s="523">
        <f t="shared" si="15"/>
        <v>13801323.4992701</v>
      </c>
      <c r="G39" s="524">
        <f t="shared" si="16"/>
        <v>2204276.0011158725</v>
      </c>
      <c r="H39" s="491">
        <f t="shared" si="17"/>
        <v>2204276.0011158725</v>
      </c>
      <c r="I39" s="511">
        <f t="shared" si="9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13801323.4992701</v>
      </c>
      <c r="E40" s="522">
        <f>IF(+I14&lt;F39,I14,D40)</f>
        <v>693032.42976190476</v>
      </c>
      <c r="F40" s="523">
        <f t="shared" si="15"/>
        <v>13108291.069508195</v>
      </c>
      <c r="G40" s="524">
        <f t="shared" si="16"/>
        <v>2130247.6812183885</v>
      </c>
      <c r="H40" s="491">
        <f t="shared" si="17"/>
        <v>2130247.6812183885</v>
      </c>
      <c r="I40" s="511">
        <f t="shared" si="9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13108291.069508195</v>
      </c>
      <c r="E41" s="522">
        <f>IF(+I14&lt;F40,I14,D41)</f>
        <v>693032.42976190476</v>
      </c>
      <c r="F41" s="523">
        <f t="shared" si="15"/>
        <v>12415258.63974629</v>
      </c>
      <c r="G41" s="524">
        <f t="shared" si="16"/>
        <v>2056219.3613209049</v>
      </c>
      <c r="H41" s="491">
        <f t="shared" si="17"/>
        <v>2056219.3613209049</v>
      </c>
      <c r="I41" s="511">
        <f t="shared" si="9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12415258.63974629</v>
      </c>
      <c r="E42" s="522">
        <f>IF(+I14&lt;F41,I14,D42)</f>
        <v>693032.42976190476</v>
      </c>
      <c r="F42" s="523">
        <f t="shared" si="15"/>
        <v>11722226.209984384</v>
      </c>
      <c r="G42" s="524">
        <f t="shared" si="16"/>
        <v>1982191.0414234211</v>
      </c>
      <c r="H42" s="491">
        <f t="shared" si="17"/>
        <v>1982191.0414234211</v>
      </c>
      <c r="I42" s="511">
        <f t="shared" si="9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11722226.209984384</v>
      </c>
      <c r="E43" s="522">
        <f>IF(+I14&lt;F42,I14,D43)</f>
        <v>693032.42976190476</v>
      </c>
      <c r="F43" s="523">
        <f t="shared" si="15"/>
        <v>11029193.780222479</v>
      </c>
      <c r="G43" s="524">
        <f t="shared" si="16"/>
        <v>1908162.7215259373</v>
      </c>
      <c r="H43" s="491">
        <f t="shared" si="17"/>
        <v>1908162.7215259373</v>
      </c>
      <c r="I43" s="511">
        <f t="shared" si="9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11029193.780222479</v>
      </c>
      <c r="E44" s="522">
        <f>IF(+I14&lt;F43,I14,D44)</f>
        <v>693032.42976190476</v>
      </c>
      <c r="F44" s="523">
        <f t="shared" si="15"/>
        <v>10336161.350460574</v>
      </c>
      <c r="G44" s="524">
        <f t="shared" si="16"/>
        <v>1834134.4016284535</v>
      </c>
      <c r="H44" s="491">
        <f t="shared" si="17"/>
        <v>1834134.4016284535</v>
      </c>
      <c r="I44" s="511">
        <f t="shared" si="9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10336161.350460574</v>
      </c>
      <c r="E45" s="522">
        <f>IF(+I14&lt;F44,I14,D45)</f>
        <v>693032.42976190476</v>
      </c>
      <c r="F45" s="523">
        <f t="shared" si="15"/>
        <v>9643128.9206986688</v>
      </c>
      <c r="G45" s="524">
        <f t="shared" si="16"/>
        <v>1760106.0817309699</v>
      </c>
      <c r="H45" s="491">
        <f t="shared" si="17"/>
        <v>1760106.0817309699</v>
      </c>
      <c r="I45" s="511">
        <f t="shared" si="9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9643128.9206986688</v>
      </c>
      <c r="E46" s="522">
        <f>IF(+I14&lt;F45,I14,D46)</f>
        <v>693032.42976190476</v>
      </c>
      <c r="F46" s="523">
        <f t="shared" si="15"/>
        <v>8950096.4909367636</v>
      </c>
      <c r="G46" s="524">
        <f t="shared" si="16"/>
        <v>1686077.7618334861</v>
      </c>
      <c r="H46" s="491">
        <f t="shared" si="17"/>
        <v>1686077.7618334861</v>
      </c>
      <c r="I46" s="511">
        <f t="shared" si="9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8950096.4909367636</v>
      </c>
      <c r="E47" s="522">
        <f>IF(+I14&lt;F46,I14,D47)</f>
        <v>693032.42976190476</v>
      </c>
      <c r="F47" s="523">
        <f t="shared" si="15"/>
        <v>8257064.0611748584</v>
      </c>
      <c r="G47" s="524">
        <f t="shared" si="16"/>
        <v>1612049.4419360023</v>
      </c>
      <c r="H47" s="491">
        <f t="shared" si="17"/>
        <v>1612049.4419360023</v>
      </c>
      <c r="I47" s="511">
        <f t="shared" si="9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8257064.0611748584</v>
      </c>
      <c r="E48" s="522">
        <f>IF(+I14&lt;F47,I14,D48)</f>
        <v>693032.42976190476</v>
      </c>
      <c r="F48" s="523">
        <f t="shared" si="15"/>
        <v>7564031.6314129531</v>
      </c>
      <c r="G48" s="524">
        <f t="shared" si="16"/>
        <v>1538021.1220385185</v>
      </c>
      <c r="H48" s="491">
        <f t="shared" si="17"/>
        <v>1538021.1220385185</v>
      </c>
      <c r="I48" s="511">
        <f t="shared" si="9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7564031.6314129531</v>
      </c>
      <c r="E49" s="522">
        <f>IF(+I14&lt;F48,I14,D49)</f>
        <v>693032.42976190476</v>
      </c>
      <c r="F49" s="523">
        <f t="shared" si="15"/>
        <v>6870999.2016510479</v>
      </c>
      <c r="G49" s="524">
        <f t="shared" si="16"/>
        <v>1463992.8021410347</v>
      </c>
      <c r="H49" s="491">
        <f t="shared" si="17"/>
        <v>1463992.8021410347</v>
      </c>
      <c r="I49" s="511">
        <f t="shared" si="9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6870999.2016510479</v>
      </c>
      <c r="E50" s="522">
        <f>IF(+I14&lt;F49,I14,D50)</f>
        <v>693032.42976190476</v>
      </c>
      <c r="F50" s="523">
        <f t="shared" si="15"/>
        <v>6177966.7718891427</v>
      </c>
      <c r="G50" s="524">
        <f t="shared" si="16"/>
        <v>1389964.4822435509</v>
      </c>
      <c r="H50" s="491">
        <f t="shared" si="17"/>
        <v>1389964.4822435509</v>
      </c>
      <c r="I50" s="511">
        <f t="shared" si="9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6177966.7718891427</v>
      </c>
      <c r="E51" s="522">
        <f>IF(+I14&lt;F50,I14,D51)</f>
        <v>693032.42976190476</v>
      </c>
      <c r="F51" s="523">
        <f t="shared" si="15"/>
        <v>5484934.3421272375</v>
      </c>
      <c r="G51" s="524">
        <f t="shared" si="16"/>
        <v>1315936.1623460674</v>
      </c>
      <c r="H51" s="491">
        <f t="shared" si="17"/>
        <v>1315936.1623460674</v>
      </c>
      <c r="I51" s="511">
        <f t="shared" si="9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5484934.3421272375</v>
      </c>
      <c r="E52" s="522">
        <f>IF(+I14&lt;F51,I14,D52)</f>
        <v>693032.42976190476</v>
      </c>
      <c r="F52" s="523">
        <f t="shared" si="15"/>
        <v>4791901.9123653322</v>
      </c>
      <c r="G52" s="524">
        <f t="shared" si="16"/>
        <v>1241907.8424485833</v>
      </c>
      <c r="H52" s="491">
        <f t="shared" si="17"/>
        <v>1241907.8424485833</v>
      </c>
      <c r="I52" s="511">
        <f t="shared" si="9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4791901.9123653322</v>
      </c>
      <c r="E53" s="522">
        <f>IF(+I14&lt;F52,I14,D53)</f>
        <v>693032.42976190476</v>
      </c>
      <c r="F53" s="523">
        <f t="shared" si="15"/>
        <v>4098869.4826034275</v>
      </c>
      <c r="G53" s="524">
        <f t="shared" si="16"/>
        <v>1167879.5225510998</v>
      </c>
      <c r="H53" s="491">
        <f t="shared" si="17"/>
        <v>1167879.5225510998</v>
      </c>
      <c r="I53" s="511">
        <f t="shared" si="9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4098869.4826034275</v>
      </c>
      <c r="E54" s="522">
        <f>IF(+I14&lt;F53,I14,D54)</f>
        <v>693032.42976190476</v>
      </c>
      <c r="F54" s="523">
        <f t="shared" si="15"/>
        <v>3405837.0528415227</v>
      </c>
      <c r="G54" s="524">
        <f t="shared" si="16"/>
        <v>1093851.202653616</v>
      </c>
      <c r="H54" s="491">
        <f t="shared" si="17"/>
        <v>1093851.202653616</v>
      </c>
      <c r="I54" s="511">
        <f t="shared" si="9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3405837.0528415227</v>
      </c>
      <c r="E55" s="522">
        <f>IF(+I14&lt;F54,I14,D55)</f>
        <v>693032.42976190476</v>
      </c>
      <c r="F55" s="523">
        <f t="shared" si="15"/>
        <v>2712804.623079618</v>
      </c>
      <c r="G55" s="524">
        <f t="shared" si="16"/>
        <v>1019822.8827561323</v>
      </c>
      <c r="H55" s="491">
        <f t="shared" si="17"/>
        <v>1019822.8827561323</v>
      </c>
      <c r="I55" s="511">
        <f t="shared" si="9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2712804.623079618</v>
      </c>
      <c r="E56" s="522">
        <f>IF(+I14&lt;F55,I14,D56)</f>
        <v>693032.42976190476</v>
      </c>
      <c r="F56" s="523">
        <f t="shared" si="15"/>
        <v>2019772.1933177132</v>
      </c>
      <c r="G56" s="524">
        <f t="shared" si="16"/>
        <v>945794.5628586486</v>
      </c>
      <c r="H56" s="491">
        <f t="shared" si="17"/>
        <v>945794.5628586486</v>
      </c>
      <c r="I56" s="511">
        <f t="shared" si="9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2019772.1933177132</v>
      </c>
      <c r="E57" s="522">
        <f>IF(+I14&lt;F56,I14,D57)</f>
        <v>693032.42976190476</v>
      </c>
      <c r="F57" s="523">
        <f t="shared" si="15"/>
        <v>1326739.7635558085</v>
      </c>
      <c r="G57" s="524">
        <f t="shared" si="16"/>
        <v>871766.24296116491</v>
      </c>
      <c r="H57" s="491">
        <f t="shared" si="17"/>
        <v>871766.24296116491</v>
      </c>
      <c r="I57" s="511">
        <f t="shared" si="9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1326739.7635558085</v>
      </c>
      <c r="E58" s="522">
        <f>IF(+I14&lt;F57,I14,D58)</f>
        <v>693032.42976190476</v>
      </c>
      <c r="F58" s="523">
        <f t="shared" si="15"/>
        <v>633707.3337939037</v>
      </c>
      <c r="G58" s="524">
        <f t="shared" si="16"/>
        <v>797737.92306368123</v>
      </c>
      <c r="H58" s="491">
        <f t="shared" si="17"/>
        <v>797737.92306368123</v>
      </c>
      <c r="I58" s="511">
        <f t="shared" si="9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633707.3337939037</v>
      </c>
      <c r="E59" s="522">
        <f>IF(+I14&lt;F58,I14,D59)</f>
        <v>633707.3337939037</v>
      </c>
      <c r="F59" s="523">
        <f t="shared" si="15"/>
        <v>0</v>
      </c>
      <c r="G59" s="524">
        <f t="shared" si="16"/>
        <v>667553.00047042093</v>
      </c>
      <c r="H59" s="491">
        <f t="shared" si="17"/>
        <v>667553.00047042093</v>
      </c>
      <c r="I59" s="511">
        <f t="shared" si="9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6"/>
        <v>0</v>
      </c>
      <c r="H60" s="491">
        <f t="shared" si="17"/>
        <v>0</v>
      </c>
      <c r="I60" s="511">
        <f t="shared" si="9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4">
        <f t="shared" si="16"/>
        <v>0</v>
      </c>
      <c r="H61" s="491">
        <f t="shared" si="17"/>
        <v>0</v>
      </c>
      <c r="I61" s="511">
        <f t="shared" si="9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4">
        <f t="shared" si="16"/>
        <v>0</v>
      </c>
      <c r="H62" s="491">
        <f t="shared" si="17"/>
        <v>0</v>
      </c>
      <c r="I62" s="511">
        <f t="shared" si="9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4">
        <f t="shared" si="16"/>
        <v>0</v>
      </c>
      <c r="H63" s="491">
        <f t="shared" si="17"/>
        <v>0</v>
      </c>
      <c r="I63" s="511">
        <f t="shared" si="9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4">
        <f t="shared" si="16"/>
        <v>0</v>
      </c>
      <c r="H64" s="491">
        <f t="shared" si="17"/>
        <v>0</v>
      </c>
      <c r="I64" s="511">
        <f t="shared" si="9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4">
        <f t="shared" si="16"/>
        <v>0</v>
      </c>
      <c r="H65" s="491">
        <f t="shared" si="17"/>
        <v>0</v>
      </c>
      <c r="I65" s="511">
        <f t="shared" si="9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4">
        <f t="shared" si="16"/>
        <v>0</v>
      </c>
      <c r="H66" s="491">
        <f t="shared" si="17"/>
        <v>0</v>
      </c>
      <c r="I66" s="511">
        <f t="shared" si="9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4">
        <f t="shared" si="16"/>
        <v>0</v>
      </c>
      <c r="H67" s="491">
        <f t="shared" si="17"/>
        <v>0</v>
      </c>
      <c r="I67" s="511">
        <f t="shared" si="9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4">
        <f t="shared" si="16"/>
        <v>0</v>
      </c>
      <c r="H68" s="491">
        <f t="shared" si="17"/>
        <v>0</v>
      </c>
      <c r="I68" s="511">
        <f t="shared" si="9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4">
        <f t="shared" si="16"/>
        <v>0</v>
      </c>
      <c r="H69" s="491">
        <f t="shared" si="17"/>
        <v>0</v>
      </c>
      <c r="I69" s="511">
        <f t="shared" si="9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4">
        <f t="shared" si="16"/>
        <v>0</v>
      </c>
      <c r="H70" s="491">
        <f t="shared" si="17"/>
        <v>0</v>
      </c>
      <c r="I70" s="511">
        <f t="shared" si="9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4">
        <f t="shared" si="16"/>
        <v>0</v>
      </c>
      <c r="H71" s="491">
        <f t="shared" si="17"/>
        <v>0</v>
      </c>
      <c r="I71" s="511">
        <f t="shared" si="9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24">
        <f t="shared" si="16"/>
        <v>0</v>
      </c>
      <c r="H72" s="491">
        <f t="shared" si="17"/>
        <v>0</v>
      </c>
      <c r="I72" s="531">
        <f t="shared" si="9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29107362.050000004</v>
      </c>
      <c r="F73" s="375"/>
      <c r="G73" s="375">
        <f>SUM(G17:G72)</f>
        <v>104745964.7806443</v>
      </c>
      <c r="H73" s="375">
        <f>SUM(H17:H72)</f>
        <v>104745964.7806443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2780484.4413299775</v>
      </c>
      <c r="N87" s="546">
        <f>IF(J92&lt;D11,0,VLOOKUP(J92,C17:O72,11))</f>
        <v>2780484.4413299775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3518653.8203164372</v>
      </c>
      <c r="N88" s="550">
        <f>IF(J92&lt;D11,0,VLOOKUP(J92,C99:P154,7))</f>
        <v>3518653.8203164372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738169.37898645969</v>
      </c>
      <c r="N89" s="555">
        <f>+N88-N87</f>
        <v>738169.37898645969</v>
      </c>
      <c r="O89" s="556">
        <f>+O88-O87</f>
        <v>0</v>
      </c>
      <c r="P89" s="269"/>
    </row>
    <row r="90" spans="1:16" ht="13.5" thickBot="1">
      <c r="C90" s="534"/>
      <c r="D90" s="646" t="s">
        <v>374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29107362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709935.6585365854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19">IF(L99&lt;&gt;0,+H99-L99,0)</f>
        <v>0</v>
      </c>
      <c r="N99" s="518"/>
      <c r="O99" s="514">
        <f t="shared" ref="O99:O105" si="20">IF(N99&lt;&gt;0,+I99-N99,0)</f>
        <v>0</v>
      </c>
      <c r="P99" s="514">
        <f t="shared" ref="P99:P105" si="21">+O99-M99</f>
        <v>0</v>
      </c>
    </row>
    <row r="100" spans="1:16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19"/>
        <v>0</v>
      </c>
      <c r="N100" s="518"/>
      <c r="O100" s="514">
        <f t="shared" si="20"/>
        <v>0</v>
      </c>
      <c r="P100" s="514">
        <f t="shared" si="21"/>
        <v>0</v>
      </c>
    </row>
    <row r="101" spans="1:16">
      <c r="B101" s="195" t="str">
        <f t="shared" ref="B101:B154" si="22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19"/>
        <v>0</v>
      </c>
      <c r="N101" s="518"/>
      <c r="O101" s="514">
        <f t="shared" si="20"/>
        <v>0</v>
      </c>
      <c r="P101" s="514">
        <f t="shared" si="21"/>
        <v>0</v>
      </c>
    </row>
    <row r="102" spans="1:16">
      <c r="B102" s="195" t="str">
        <f t="shared" si="22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19"/>
        <v>0</v>
      </c>
      <c r="N102" s="518"/>
      <c r="O102" s="514">
        <f t="shared" si="20"/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19"/>
        <v>0</v>
      </c>
      <c r="N103" s="518"/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19"/>
        <v>0</v>
      </c>
      <c r="N104" s="518"/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19"/>
        <v>0</v>
      </c>
      <c r="N105" s="518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23">IF(L106&lt;&gt;0,+H106-L106,0)</f>
        <v>0</v>
      </c>
      <c r="N106" s="518"/>
      <c r="O106" s="514">
        <f t="shared" ref="O106:O130" si="24">IF(N106&lt;&gt;0,+I106-N106,0)</f>
        <v>0</v>
      </c>
      <c r="P106" s="514">
        <f t="shared" ref="P106:P130" si="25">+O106-M106</f>
        <v>0</v>
      </c>
    </row>
    <row r="107" spans="1:16">
      <c r="B107" s="195" t="str">
        <f t="shared" si="22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 t="shared" ref="L107:L112" si="26">+H107</f>
        <v>3726786.1990239997</v>
      </c>
      <c r="M107" s="514">
        <f t="shared" si="23"/>
        <v>0</v>
      </c>
      <c r="N107" s="518">
        <f t="shared" ref="N107:N112" si="27">+I107</f>
        <v>3726786.1990239997</v>
      </c>
      <c r="O107" s="514">
        <f t="shared" si="24"/>
        <v>0</v>
      </c>
      <c r="P107" s="514">
        <f t="shared" si="25"/>
        <v>0</v>
      </c>
    </row>
    <row r="108" spans="1:16">
      <c r="B108" s="195" t="str">
        <f t="shared" si="22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28">+I108-H108</f>
        <v>0</v>
      </c>
      <c r="K108" s="514"/>
      <c r="L108" s="518">
        <f t="shared" si="26"/>
        <v>4255984.9749657642</v>
      </c>
      <c r="M108" s="514">
        <f>IF(L108&lt;&gt;0,+H108-L108,0)</f>
        <v>0</v>
      </c>
      <c r="N108" s="518">
        <f t="shared" si="27"/>
        <v>4255984.9749657642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22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28"/>
        <v>0</v>
      </c>
      <c r="K109" s="514"/>
      <c r="L109" s="518">
        <f t="shared" si="26"/>
        <v>4034442.3721004287</v>
      </c>
      <c r="M109" s="514">
        <f>IF(L109&lt;&gt;0,+H109-L109,0)</f>
        <v>0</v>
      </c>
      <c r="N109" s="518">
        <f t="shared" si="27"/>
        <v>4034442.3721004287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22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28"/>
        <v>0</v>
      </c>
      <c r="K110" s="514"/>
      <c r="L110" s="518">
        <f t="shared" si="26"/>
        <v>3524792.5739054955</v>
      </c>
      <c r="M110" s="514">
        <f>IF(L110&lt;&gt;0,+H110-L110,0)</f>
        <v>0</v>
      </c>
      <c r="N110" s="518">
        <f t="shared" si="27"/>
        <v>3524792.5739054955</v>
      </c>
      <c r="O110" s="514">
        <f>IF(N110&lt;&gt;0,+I110-N110,0)</f>
        <v>0</v>
      </c>
      <c r="P110" s="514">
        <f>+O110-M110</f>
        <v>0</v>
      </c>
    </row>
    <row r="111" spans="1:16">
      <c r="B111" s="195" t="str">
        <f t="shared" si="22"/>
        <v/>
      </c>
      <c r="C111" s="507">
        <f>IF(D93="","-",+C110+1)</f>
        <v>2019</v>
      </c>
      <c r="D111" s="629">
        <v>26468229.787051484</v>
      </c>
      <c r="E111" s="630">
        <v>676915.39534883725</v>
      </c>
      <c r="F111" s="631">
        <v>25791314.391702648</v>
      </c>
      <c r="G111" s="631">
        <v>26129772.089377068</v>
      </c>
      <c r="H111" s="633">
        <v>3473860.4808152672</v>
      </c>
      <c r="I111" s="634">
        <v>3473860.4808152672</v>
      </c>
      <c r="J111" s="514">
        <f t="shared" si="28"/>
        <v>0</v>
      </c>
      <c r="K111" s="514"/>
      <c r="L111" s="518">
        <f t="shared" si="26"/>
        <v>3473860.4808152672</v>
      </c>
      <c r="M111" s="514">
        <f>IF(L111&lt;&gt;0,+H111-L111,0)</f>
        <v>0</v>
      </c>
      <c r="N111" s="518">
        <f t="shared" si="27"/>
        <v>3473860.4808152672</v>
      </c>
      <c r="O111" s="514">
        <f t="shared" si="24"/>
        <v>0</v>
      </c>
      <c r="P111" s="514">
        <f t="shared" si="25"/>
        <v>0</v>
      </c>
    </row>
    <row r="112" spans="1:16">
      <c r="B112" s="195" t="str">
        <f t="shared" si="22"/>
        <v/>
      </c>
      <c r="C112" s="507">
        <f>IF(D93="","-",+C111+1)</f>
        <v>2020</v>
      </c>
      <c r="D112" s="629">
        <v>25791314.391702648</v>
      </c>
      <c r="E112" s="630">
        <v>693032.42857142852</v>
      </c>
      <c r="F112" s="631">
        <v>25098281.963131219</v>
      </c>
      <c r="G112" s="631">
        <v>25444798.177416936</v>
      </c>
      <c r="H112" s="633">
        <v>3430226.8857239499</v>
      </c>
      <c r="I112" s="634">
        <v>3430226.8857239499</v>
      </c>
      <c r="J112" s="514">
        <f t="shared" si="28"/>
        <v>0</v>
      </c>
      <c r="K112" s="514"/>
      <c r="L112" s="518">
        <f t="shared" si="26"/>
        <v>3430226.8857239499</v>
      </c>
      <c r="M112" s="514">
        <f>IF(L112&lt;&gt;0,+H112-L112,0)</f>
        <v>0</v>
      </c>
      <c r="N112" s="518">
        <f t="shared" si="27"/>
        <v>3430226.8857239499</v>
      </c>
      <c r="O112" s="514">
        <f t="shared" si="24"/>
        <v>0</v>
      </c>
      <c r="P112" s="514">
        <f t="shared" si="25"/>
        <v>0</v>
      </c>
    </row>
    <row r="113" spans="2:16">
      <c r="B113" s="195" t="str">
        <f t="shared" si="22"/>
        <v/>
      </c>
      <c r="C113" s="507">
        <f>IF(D93="","-",+C112+1)</f>
        <v>2021</v>
      </c>
      <c r="D113" s="374">
        <f>IF(F112+SUM(E$99:E112)=D$92,F112,D$92-SUM(E$99:E112))</f>
        <v>25098281.963131219</v>
      </c>
      <c r="E113" s="522">
        <f t="shared" ref="E113:E154" si="29">IF(+$J$96&lt;F112,$J$96,D113)</f>
        <v>709935.6585365854</v>
      </c>
      <c r="F113" s="523">
        <f t="shared" ref="F113:F154" si="30">+D113-E113</f>
        <v>24388346.304594632</v>
      </c>
      <c r="G113" s="523">
        <f t="shared" ref="G113:G154" si="31">+(F113+D113)/2</f>
        <v>24743314.133862928</v>
      </c>
      <c r="H113" s="526">
        <f t="shared" ref="H113:H154" si="32">+J$94*G113+E113</f>
        <v>3518653.8203164372</v>
      </c>
      <c r="I113" s="577">
        <f t="shared" ref="I113:I154" si="33">+J$95*G113+E113</f>
        <v>3518653.8203164372</v>
      </c>
      <c r="J113" s="514">
        <f t="shared" si="28"/>
        <v>0</v>
      </c>
      <c r="K113" s="514"/>
      <c r="L113" s="525"/>
      <c r="M113" s="514">
        <f t="shared" si="23"/>
        <v>0</v>
      </c>
      <c r="N113" s="525"/>
      <c r="O113" s="514">
        <f t="shared" si="24"/>
        <v>0</v>
      </c>
      <c r="P113" s="514">
        <f t="shared" si="25"/>
        <v>0</v>
      </c>
    </row>
    <row r="114" spans="2:16">
      <c r="B114" s="195" t="str">
        <f t="shared" si="22"/>
        <v/>
      </c>
      <c r="C114" s="507">
        <f>IF(D93="","-",+C113+1)</f>
        <v>2022</v>
      </c>
      <c r="D114" s="374">
        <f>IF(F113+SUM(E$99:E113)=D$92,F113,D$92-SUM(E$99:E113))</f>
        <v>24388346.304594632</v>
      </c>
      <c r="E114" s="522">
        <f t="shared" si="29"/>
        <v>709935.6585365854</v>
      </c>
      <c r="F114" s="523">
        <f t="shared" si="30"/>
        <v>23678410.646058045</v>
      </c>
      <c r="G114" s="523">
        <f t="shared" si="31"/>
        <v>24033378.475326337</v>
      </c>
      <c r="H114" s="526">
        <f t="shared" si="32"/>
        <v>3438066.0232639024</v>
      </c>
      <c r="I114" s="577">
        <f t="shared" si="33"/>
        <v>3438066.0232639024</v>
      </c>
      <c r="J114" s="514">
        <f t="shared" si="28"/>
        <v>0</v>
      </c>
      <c r="K114" s="514"/>
      <c r="L114" s="525"/>
      <c r="M114" s="514">
        <f t="shared" si="23"/>
        <v>0</v>
      </c>
      <c r="N114" s="525"/>
      <c r="O114" s="514">
        <f t="shared" si="24"/>
        <v>0</v>
      </c>
      <c r="P114" s="514">
        <f t="shared" si="25"/>
        <v>0</v>
      </c>
    </row>
    <row r="115" spans="2:16">
      <c r="B115" s="195" t="str">
        <f t="shared" si="22"/>
        <v/>
      </c>
      <c r="C115" s="507">
        <f>IF(D93="","-",+C114+1)</f>
        <v>2023</v>
      </c>
      <c r="D115" s="374">
        <f>IF(F114+SUM(E$99:E114)=D$92,F114,D$92-SUM(E$99:E114))</f>
        <v>23678410.646058045</v>
      </c>
      <c r="E115" s="522">
        <f t="shared" si="29"/>
        <v>709935.6585365854</v>
      </c>
      <c r="F115" s="523">
        <f t="shared" si="30"/>
        <v>22968474.987521458</v>
      </c>
      <c r="G115" s="523">
        <f t="shared" si="31"/>
        <v>23323442.816789754</v>
      </c>
      <c r="H115" s="526">
        <f t="shared" si="32"/>
        <v>3357478.2262113681</v>
      </c>
      <c r="I115" s="577">
        <f t="shared" si="33"/>
        <v>3357478.2262113681</v>
      </c>
      <c r="J115" s="514">
        <f t="shared" si="28"/>
        <v>0</v>
      </c>
      <c r="K115" s="514"/>
      <c r="L115" s="525"/>
      <c r="M115" s="514">
        <f t="shared" si="23"/>
        <v>0</v>
      </c>
      <c r="N115" s="525"/>
      <c r="O115" s="514">
        <f t="shared" si="24"/>
        <v>0</v>
      </c>
      <c r="P115" s="514">
        <f t="shared" si="25"/>
        <v>0</v>
      </c>
    </row>
    <row r="116" spans="2:16">
      <c r="B116" s="195" t="str">
        <f t="shared" si="22"/>
        <v/>
      </c>
      <c r="C116" s="507">
        <f>IF(D93="","-",+C115+1)</f>
        <v>2024</v>
      </c>
      <c r="D116" s="374">
        <f>IF(F115+SUM(E$99:E115)=D$92,F115,D$92-SUM(E$99:E115))</f>
        <v>22968474.987521458</v>
      </c>
      <c r="E116" s="522">
        <f t="shared" si="29"/>
        <v>709935.6585365854</v>
      </c>
      <c r="F116" s="523">
        <f t="shared" si="30"/>
        <v>22258539.328984872</v>
      </c>
      <c r="G116" s="523">
        <f t="shared" si="31"/>
        <v>22613507.158253163</v>
      </c>
      <c r="H116" s="526">
        <f t="shared" si="32"/>
        <v>3276890.4291588333</v>
      </c>
      <c r="I116" s="577">
        <f t="shared" si="33"/>
        <v>3276890.4291588333</v>
      </c>
      <c r="J116" s="514">
        <f t="shared" si="28"/>
        <v>0</v>
      </c>
      <c r="K116" s="514"/>
      <c r="L116" s="525"/>
      <c r="M116" s="514">
        <f t="shared" si="23"/>
        <v>0</v>
      </c>
      <c r="N116" s="525"/>
      <c r="O116" s="514">
        <f t="shared" si="24"/>
        <v>0</v>
      </c>
      <c r="P116" s="514">
        <f t="shared" si="25"/>
        <v>0</v>
      </c>
    </row>
    <row r="117" spans="2:16">
      <c r="B117" s="195" t="str">
        <f t="shared" si="22"/>
        <v/>
      </c>
      <c r="C117" s="507">
        <f>IF(D93="","-",+C116+1)</f>
        <v>2025</v>
      </c>
      <c r="D117" s="374">
        <f>IF(F116+SUM(E$99:E116)=D$92,F116,D$92-SUM(E$99:E116))</f>
        <v>22258539.328984872</v>
      </c>
      <c r="E117" s="522">
        <f t="shared" si="29"/>
        <v>709935.6585365854</v>
      </c>
      <c r="F117" s="523">
        <f t="shared" si="30"/>
        <v>21548603.670448285</v>
      </c>
      <c r="G117" s="523">
        <f t="shared" si="31"/>
        <v>21903571.49971658</v>
      </c>
      <c r="H117" s="526">
        <f t="shared" si="32"/>
        <v>3196302.6321062995</v>
      </c>
      <c r="I117" s="577">
        <f t="shared" si="33"/>
        <v>3196302.6321062995</v>
      </c>
      <c r="J117" s="514">
        <f t="shared" si="28"/>
        <v>0</v>
      </c>
      <c r="K117" s="514"/>
      <c r="L117" s="525"/>
      <c r="M117" s="514">
        <f t="shared" si="23"/>
        <v>0</v>
      </c>
      <c r="N117" s="525"/>
      <c r="O117" s="514">
        <f t="shared" si="24"/>
        <v>0</v>
      </c>
      <c r="P117" s="514">
        <f t="shared" si="25"/>
        <v>0</v>
      </c>
    </row>
    <row r="118" spans="2:16">
      <c r="B118" s="195" t="str">
        <f t="shared" si="22"/>
        <v/>
      </c>
      <c r="C118" s="507">
        <f>IF(D93="","-",+C117+1)</f>
        <v>2026</v>
      </c>
      <c r="D118" s="374">
        <f>IF(F117+SUM(E$99:E117)=D$92,F117,D$92-SUM(E$99:E117))</f>
        <v>21548603.670448285</v>
      </c>
      <c r="E118" s="522">
        <f t="shared" si="29"/>
        <v>709935.6585365854</v>
      </c>
      <c r="F118" s="523">
        <f t="shared" si="30"/>
        <v>20838668.011911698</v>
      </c>
      <c r="G118" s="523">
        <f t="shared" si="31"/>
        <v>21193635.841179989</v>
      </c>
      <c r="H118" s="526">
        <f t="shared" si="32"/>
        <v>3115714.8350537647</v>
      </c>
      <c r="I118" s="577">
        <f t="shared" si="33"/>
        <v>3115714.8350537647</v>
      </c>
      <c r="J118" s="514">
        <f t="shared" si="28"/>
        <v>0</v>
      </c>
      <c r="K118" s="514"/>
      <c r="L118" s="525"/>
      <c r="M118" s="514">
        <f t="shared" si="23"/>
        <v>0</v>
      </c>
      <c r="N118" s="525"/>
      <c r="O118" s="514">
        <f t="shared" si="24"/>
        <v>0</v>
      </c>
      <c r="P118" s="514">
        <f t="shared" si="25"/>
        <v>0</v>
      </c>
    </row>
    <row r="119" spans="2:16">
      <c r="B119" s="195" t="str">
        <f t="shared" si="22"/>
        <v/>
      </c>
      <c r="C119" s="507">
        <f>IF(D93="","-",+C118+1)</f>
        <v>2027</v>
      </c>
      <c r="D119" s="374">
        <f>IF(F118+SUM(E$99:E118)=D$92,F118,D$92-SUM(E$99:E118))</f>
        <v>20838668.011911698</v>
      </c>
      <c r="E119" s="522">
        <f t="shared" si="29"/>
        <v>709935.6585365854</v>
      </c>
      <c r="F119" s="523">
        <f t="shared" si="30"/>
        <v>20128732.353375111</v>
      </c>
      <c r="G119" s="523">
        <f t="shared" si="31"/>
        <v>20483700.182643406</v>
      </c>
      <c r="H119" s="526">
        <f t="shared" si="32"/>
        <v>3035127.0380012309</v>
      </c>
      <c r="I119" s="577">
        <f t="shared" si="33"/>
        <v>3035127.0380012309</v>
      </c>
      <c r="J119" s="514">
        <f t="shared" si="28"/>
        <v>0</v>
      </c>
      <c r="K119" s="514"/>
      <c r="L119" s="525"/>
      <c r="M119" s="514">
        <f t="shared" si="23"/>
        <v>0</v>
      </c>
      <c r="N119" s="525"/>
      <c r="O119" s="514">
        <f t="shared" si="24"/>
        <v>0</v>
      </c>
      <c r="P119" s="514">
        <f t="shared" si="25"/>
        <v>0</v>
      </c>
    </row>
    <row r="120" spans="2:16">
      <c r="B120" s="195" t="str">
        <f t="shared" si="22"/>
        <v/>
      </c>
      <c r="C120" s="507">
        <f>IF(D93="","-",+C119+1)</f>
        <v>2028</v>
      </c>
      <c r="D120" s="374">
        <f>IF(F119+SUM(E$99:E119)=D$92,F119,D$92-SUM(E$99:E119))</f>
        <v>20128732.353375111</v>
      </c>
      <c r="E120" s="522">
        <f t="shared" si="29"/>
        <v>709935.6585365854</v>
      </c>
      <c r="F120" s="523">
        <f t="shared" si="30"/>
        <v>19418796.694838524</v>
      </c>
      <c r="G120" s="523">
        <f t="shared" si="31"/>
        <v>19773764.524106815</v>
      </c>
      <c r="H120" s="526">
        <f t="shared" si="32"/>
        <v>2954539.2409486962</v>
      </c>
      <c r="I120" s="577">
        <f t="shared" si="33"/>
        <v>2954539.2409486962</v>
      </c>
      <c r="J120" s="514">
        <f t="shared" si="28"/>
        <v>0</v>
      </c>
      <c r="K120" s="514"/>
      <c r="L120" s="525"/>
      <c r="M120" s="514">
        <f t="shared" si="23"/>
        <v>0</v>
      </c>
      <c r="N120" s="525"/>
      <c r="O120" s="514">
        <f t="shared" si="24"/>
        <v>0</v>
      </c>
      <c r="P120" s="514">
        <f t="shared" si="25"/>
        <v>0</v>
      </c>
    </row>
    <row r="121" spans="2:16">
      <c r="B121" s="195" t="str">
        <f t="shared" si="22"/>
        <v/>
      </c>
      <c r="C121" s="507">
        <f>IF(D93="","-",+C120+1)</f>
        <v>2029</v>
      </c>
      <c r="D121" s="374">
        <f>IF(F120+SUM(E$99:E120)=D$92,F120,D$92-SUM(E$99:E120))</f>
        <v>19418796.694838524</v>
      </c>
      <c r="E121" s="522">
        <f t="shared" si="29"/>
        <v>709935.6585365854</v>
      </c>
      <c r="F121" s="523">
        <f t="shared" si="30"/>
        <v>18708861.036301937</v>
      </c>
      <c r="G121" s="523">
        <f t="shared" si="31"/>
        <v>19063828.865570232</v>
      </c>
      <c r="H121" s="526">
        <f t="shared" si="32"/>
        <v>2873951.4438961623</v>
      </c>
      <c r="I121" s="577">
        <f t="shared" si="33"/>
        <v>2873951.4438961623</v>
      </c>
      <c r="J121" s="514">
        <f t="shared" si="28"/>
        <v>0</v>
      </c>
      <c r="K121" s="514"/>
      <c r="L121" s="525"/>
      <c r="M121" s="514">
        <f t="shared" si="23"/>
        <v>0</v>
      </c>
      <c r="N121" s="525"/>
      <c r="O121" s="514">
        <f t="shared" si="24"/>
        <v>0</v>
      </c>
      <c r="P121" s="514">
        <f t="shared" si="25"/>
        <v>0</v>
      </c>
    </row>
    <row r="122" spans="2:16">
      <c r="B122" s="195" t="str">
        <f t="shared" si="22"/>
        <v/>
      </c>
      <c r="C122" s="507">
        <f>IF(D93="","-",+C121+1)</f>
        <v>2030</v>
      </c>
      <c r="D122" s="374">
        <f>IF(F121+SUM(E$99:E121)=D$92,F121,D$92-SUM(E$99:E121))</f>
        <v>18708861.036301937</v>
      </c>
      <c r="E122" s="522">
        <f t="shared" si="29"/>
        <v>709935.6585365854</v>
      </c>
      <c r="F122" s="523">
        <f t="shared" si="30"/>
        <v>17998925.37776535</v>
      </c>
      <c r="G122" s="523">
        <f t="shared" si="31"/>
        <v>18353893.207033642</v>
      </c>
      <c r="H122" s="526">
        <f t="shared" si="32"/>
        <v>2793363.6468436271</v>
      </c>
      <c r="I122" s="577">
        <f t="shared" si="33"/>
        <v>2793363.6468436271</v>
      </c>
      <c r="J122" s="514">
        <f t="shared" si="28"/>
        <v>0</v>
      </c>
      <c r="K122" s="514"/>
      <c r="L122" s="525"/>
      <c r="M122" s="514">
        <f t="shared" si="23"/>
        <v>0</v>
      </c>
      <c r="N122" s="525"/>
      <c r="O122" s="514">
        <f t="shared" si="24"/>
        <v>0</v>
      </c>
      <c r="P122" s="514">
        <f t="shared" si="25"/>
        <v>0</v>
      </c>
    </row>
    <row r="123" spans="2:16">
      <c r="B123" s="195" t="str">
        <f t="shared" si="22"/>
        <v/>
      </c>
      <c r="C123" s="507">
        <f>IF(D93="","-",+C122+1)</f>
        <v>2031</v>
      </c>
      <c r="D123" s="374">
        <f>IF(F122+SUM(E$99:E122)=D$92,F122,D$92-SUM(E$99:E122))</f>
        <v>17998925.37776535</v>
      </c>
      <c r="E123" s="522">
        <f t="shared" si="29"/>
        <v>709935.6585365854</v>
      </c>
      <c r="F123" s="523">
        <f t="shared" si="30"/>
        <v>17288989.719228763</v>
      </c>
      <c r="G123" s="523">
        <f t="shared" si="31"/>
        <v>17643957.548497058</v>
      </c>
      <c r="H123" s="526">
        <f t="shared" si="32"/>
        <v>2712775.8497910933</v>
      </c>
      <c r="I123" s="577">
        <f t="shared" si="33"/>
        <v>2712775.8497910933</v>
      </c>
      <c r="J123" s="514">
        <f t="shared" si="28"/>
        <v>0</v>
      </c>
      <c r="K123" s="514"/>
      <c r="L123" s="525"/>
      <c r="M123" s="514">
        <f t="shared" si="23"/>
        <v>0</v>
      </c>
      <c r="N123" s="525"/>
      <c r="O123" s="514">
        <f t="shared" si="24"/>
        <v>0</v>
      </c>
      <c r="P123" s="514">
        <f t="shared" si="25"/>
        <v>0</v>
      </c>
    </row>
    <row r="124" spans="2:16">
      <c r="B124" s="195" t="str">
        <f t="shared" si="22"/>
        <v/>
      </c>
      <c r="C124" s="507">
        <f>IF(D93="","-",+C123+1)</f>
        <v>2032</v>
      </c>
      <c r="D124" s="374">
        <f>IF(F123+SUM(E$99:E123)=D$92,F123,D$92-SUM(E$99:E123))</f>
        <v>17288989.719228763</v>
      </c>
      <c r="E124" s="522">
        <f t="shared" si="29"/>
        <v>709935.6585365854</v>
      </c>
      <c r="F124" s="523">
        <f t="shared" si="30"/>
        <v>16579054.060692178</v>
      </c>
      <c r="G124" s="523">
        <f t="shared" si="31"/>
        <v>16934021.889960472</v>
      </c>
      <c r="H124" s="526">
        <f t="shared" si="32"/>
        <v>2632188.052738559</v>
      </c>
      <c r="I124" s="577">
        <f t="shared" si="33"/>
        <v>2632188.052738559</v>
      </c>
      <c r="J124" s="514">
        <f t="shared" si="28"/>
        <v>0</v>
      </c>
      <c r="K124" s="514"/>
      <c r="L124" s="525"/>
      <c r="M124" s="514">
        <f t="shared" si="23"/>
        <v>0</v>
      </c>
      <c r="N124" s="525"/>
      <c r="O124" s="514">
        <f t="shared" si="24"/>
        <v>0</v>
      </c>
      <c r="P124" s="514">
        <f t="shared" si="25"/>
        <v>0</v>
      </c>
    </row>
    <row r="125" spans="2:16">
      <c r="B125" s="195" t="str">
        <f t="shared" si="22"/>
        <v/>
      </c>
      <c r="C125" s="507">
        <f>IF(D93="","-",+C124+1)</f>
        <v>2033</v>
      </c>
      <c r="D125" s="374">
        <f>IF(F124+SUM(E$99:E124)=D$92,F124,D$92-SUM(E$99:E124))</f>
        <v>16579054.060692178</v>
      </c>
      <c r="E125" s="522">
        <f t="shared" si="29"/>
        <v>709935.6585365854</v>
      </c>
      <c r="F125" s="523">
        <f t="shared" si="30"/>
        <v>15869118.402155593</v>
      </c>
      <c r="G125" s="523">
        <f t="shared" si="31"/>
        <v>16224086.231423885</v>
      </c>
      <c r="H125" s="526">
        <f t="shared" si="32"/>
        <v>2551600.2556860247</v>
      </c>
      <c r="I125" s="577">
        <f t="shared" si="33"/>
        <v>2551600.2556860247</v>
      </c>
      <c r="J125" s="514">
        <f t="shared" si="28"/>
        <v>0</v>
      </c>
      <c r="K125" s="514"/>
      <c r="L125" s="525"/>
      <c r="M125" s="514">
        <f t="shared" si="23"/>
        <v>0</v>
      </c>
      <c r="N125" s="525"/>
      <c r="O125" s="514">
        <f t="shared" si="24"/>
        <v>0</v>
      </c>
      <c r="P125" s="514">
        <f t="shared" si="25"/>
        <v>0</v>
      </c>
    </row>
    <row r="126" spans="2:16">
      <c r="B126" s="195" t="str">
        <f t="shared" si="22"/>
        <v/>
      </c>
      <c r="C126" s="507">
        <f>IF(D93="","-",+C125+1)</f>
        <v>2034</v>
      </c>
      <c r="D126" s="374">
        <f>IF(F125+SUM(E$99:E125)=D$92,F125,D$92-SUM(E$99:E125))</f>
        <v>15869118.402155593</v>
      </c>
      <c r="E126" s="522">
        <f t="shared" si="29"/>
        <v>709935.6585365854</v>
      </c>
      <c r="F126" s="523">
        <f t="shared" si="30"/>
        <v>15159182.743619008</v>
      </c>
      <c r="G126" s="523">
        <f t="shared" si="31"/>
        <v>15514150.572887301</v>
      </c>
      <c r="H126" s="526">
        <f t="shared" si="32"/>
        <v>2471012.4586334904</v>
      </c>
      <c r="I126" s="577">
        <f t="shared" si="33"/>
        <v>2471012.4586334904</v>
      </c>
      <c r="J126" s="514">
        <f t="shared" si="28"/>
        <v>0</v>
      </c>
      <c r="K126" s="514"/>
      <c r="L126" s="525"/>
      <c r="M126" s="514">
        <f t="shared" si="23"/>
        <v>0</v>
      </c>
      <c r="N126" s="525"/>
      <c r="O126" s="514">
        <f t="shared" si="24"/>
        <v>0</v>
      </c>
      <c r="P126" s="514">
        <f t="shared" si="25"/>
        <v>0</v>
      </c>
    </row>
    <row r="127" spans="2:16">
      <c r="B127" s="195" t="str">
        <f t="shared" si="22"/>
        <v/>
      </c>
      <c r="C127" s="507">
        <f>IF(D93="","-",+C126+1)</f>
        <v>2035</v>
      </c>
      <c r="D127" s="374">
        <f>IF(F126+SUM(E$99:E126)=D$92,F126,D$92-SUM(E$99:E126))</f>
        <v>15159182.743619008</v>
      </c>
      <c r="E127" s="522">
        <f t="shared" si="29"/>
        <v>709935.6585365854</v>
      </c>
      <c r="F127" s="523">
        <f t="shared" si="30"/>
        <v>14449247.085082423</v>
      </c>
      <c r="G127" s="523">
        <f t="shared" si="31"/>
        <v>14804214.914350715</v>
      </c>
      <c r="H127" s="526">
        <f t="shared" si="32"/>
        <v>2390424.6615809561</v>
      </c>
      <c r="I127" s="577">
        <f t="shared" si="33"/>
        <v>2390424.6615809561</v>
      </c>
      <c r="J127" s="514">
        <f t="shared" si="28"/>
        <v>0</v>
      </c>
      <c r="K127" s="514"/>
      <c r="L127" s="525"/>
      <c r="M127" s="514">
        <f t="shared" si="23"/>
        <v>0</v>
      </c>
      <c r="N127" s="525"/>
      <c r="O127" s="514">
        <f t="shared" si="24"/>
        <v>0</v>
      </c>
      <c r="P127" s="514">
        <f t="shared" si="25"/>
        <v>0</v>
      </c>
    </row>
    <row r="128" spans="2:16">
      <c r="B128" s="195" t="str">
        <f t="shared" si="22"/>
        <v/>
      </c>
      <c r="C128" s="507">
        <f>IF(D93="","-",+C127+1)</f>
        <v>2036</v>
      </c>
      <c r="D128" s="374">
        <f>IF(F127+SUM(E$99:E127)=D$92,F127,D$92-SUM(E$99:E127))</f>
        <v>14449247.085082423</v>
      </c>
      <c r="E128" s="522">
        <f t="shared" si="29"/>
        <v>709935.6585365854</v>
      </c>
      <c r="F128" s="523">
        <f t="shared" si="30"/>
        <v>13739311.426545838</v>
      </c>
      <c r="G128" s="523">
        <f t="shared" si="31"/>
        <v>14094279.255814131</v>
      </c>
      <c r="H128" s="526">
        <f t="shared" si="32"/>
        <v>2309836.8645284222</v>
      </c>
      <c r="I128" s="577">
        <f t="shared" si="33"/>
        <v>2309836.8645284222</v>
      </c>
      <c r="J128" s="514">
        <f t="shared" si="28"/>
        <v>0</v>
      </c>
      <c r="K128" s="514"/>
      <c r="L128" s="525"/>
      <c r="M128" s="514">
        <f t="shared" si="23"/>
        <v>0</v>
      </c>
      <c r="N128" s="525"/>
      <c r="O128" s="514">
        <f t="shared" si="24"/>
        <v>0</v>
      </c>
      <c r="P128" s="514">
        <f t="shared" si="25"/>
        <v>0</v>
      </c>
    </row>
    <row r="129" spans="2:16">
      <c r="B129" s="195" t="str">
        <f t="shared" si="22"/>
        <v/>
      </c>
      <c r="C129" s="507">
        <f>IF(D93="","-",+C128+1)</f>
        <v>2037</v>
      </c>
      <c r="D129" s="374">
        <f>IF(F128+SUM(E$99:E128)=D$92,F128,D$92-SUM(E$99:E128))</f>
        <v>13739311.426545838</v>
      </c>
      <c r="E129" s="522">
        <f t="shared" si="29"/>
        <v>709935.6585365854</v>
      </c>
      <c r="F129" s="523">
        <f t="shared" si="30"/>
        <v>13029375.768009253</v>
      </c>
      <c r="G129" s="523">
        <f t="shared" si="31"/>
        <v>13384343.597277544</v>
      </c>
      <c r="H129" s="526">
        <f t="shared" si="32"/>
        <v>2229249.0674758879</v>
      </c>
      <c r="I129" s="577">
        <f t="shared" si="33"/>
        <v>2229249.0674758879</v>
      </c>
      <c r="J129" s="514">
        <f t="shared" si="28"/>
        <v>0</v>
      </c>
      <c r="K129" s="514"/>
      <c r="L129" s="525"/>
      <c r="M129" s="514">
        <f t="shared" si="23"/>
        <v>0</v>
      </c>
      <c r="N129" s="525"/>
      <c r="O129" s="514">
        <f t="shared" si="24"/>
        <v>0</v>
      </c>
      <c r="P129" s="514">
        <f t="shared" si="25"/>
        <v>0</v>
      </c>
    </row>
    <row r="130" spans="2:16">
      <c r="B130" s="195" t="str">
        <f t="shared" si="22"/>
        <v/>
      </c>
      <c r="C130" s="507">
        <f>IF(D93="","-",+C129+1)</f>
        <v>2038</v>
      </c>
      <c r="D130" s="374">
        <f>IF(F129+SUM(E$99:E129)=D$92,F129,D$92-SUM(E$99:E129))</f>
        <v>13029375.768009253</v>
      </c>
      <c r="E130" s="522">
        <f t="shared" si="29"/>
        <v>709935.6585365854</v>
      </c>
      <c r="F130" s="523">
        <f t="shared" si="30"/>
        <v>12319440.109472668</v>
      </c>
      <c r="G130" s="523">
        <f t="shared" si="31"/>
        <v>12674407.938740961</v>
      </c>
      <c r="H130" s="526">
        <f t="shared" si="32"/>
        <v>2148661.2704233541</v>
      </c>
      <c r="I130" s="577">
        <f t="shared" si="33"/>
        <v>2148661.2704233541</v>
      </c>
      <c r="J130" s="514">
        <f t="shared" si="28"/>
        <v>0</v>
      </c>
      <c r="K130" s="514"/>
      <c r="L130" s="525"/>
      <c r="M130" s="514">
        <f t="shared" si="23"/>
        <v>0</v>
      </c>
      <c r="N130" s="525"/>
      <c r="O130" s="514">
        <f t="shared" si="24"/>
        <v>0</v>
      </c>
      <c r="P130" s="514">
        <f t="shared" si="25"/>
        <v>0</v>
      </c>
    </row>
    <row r="131" spans="2:16">
      <c r="B131" s="195" t="str">
        <f t="shared" si="22"/>
        <v/>
      </c>
      <c r="C131" s="507">
        <f>IF(D93="","-",+C130+1)</f>
        <v>2039</v>
      </c>
      <c r="D131" s="374">
        <f>IF(F130+SUM(E$99:E130)=D$92,F130,D$92-SUM(E$99:E130))</f>
        <v>12319440.109472668</v>
      </c>
      <c r="E131" s="522">
        <f t="shared" si="29"/>
        <v>709935.6585365854</v>
      </c>
      <c r="F131" s="523">
        <f t="shared" si="30"/>
        <v>11609504.450936083</v>
      </c>
      <c r="G131" s="523">
        <f t="shared" si="31"/>
        <v>11964472.280204374</v>
      </c>
      <c r="H131" s="526">
        <f t="shared" si="32"/>
        <v>2068073.4733708198</v>
      </c>
      <c r="I131" s="577">
        <f t="shared" si="33"/>
        <v>2068073.4733708198</v>
      </c>
      <c r="J131" s="514">
        <f t="shared" si="28"/>
        <v>0</v>
      </c>
      <c r="K131" s="514"/>
      <c r="L131" s="525"/>
      <c r="M131" s="514">
        <f t="shared" ref="M131:M154" si="34">IF(L541&lt;&gt;0,+H541-L541,0)</f>
        <v>0</v>
      </c>
      <c r="N131" s="525"/>
      <c r="O131" s="514">
        <f t="shared" ref="O131:O154" si="35">IF(N541&lt;&gt;0,+I541-N541,0)</f>
        <v>0</v>
      </c>
      <c r="P131" s="514">
        <f t="shared" ref="P131:P154" si="36">+O541-M541</f>
        <v>0</v>
      </c>
    </row>
    <row r="132" spans="2:16">
      <c r="B132" s="195" t="str">
        <f t="shared" si="22"/>
        <v/>
      </c>
      <c r="C132" s="507">
        <f>IF(D93="","-",+C131+1)</f>
        <v>2040</v>
      </c>
      <c r="D132" s="374">
        <f>IF(F131+SUM(E$99:E131)=D$92,F131,D$92-SUM(E$99:E131))</f>
        <v>11609504.450936083</v>
      </c>
      <c r="E132" s="522">
        <f t="shared" si="29"/>
        <v>709935.6585365854</v>
      </c>
      <c r="F132" s="523">
        <f t="shared" si="30"/>
        <v>10899568.792399498</v>
      </c>
      <c r="G132" s="523">
        <f t="shared" si="31"/>
        <v>11254536.621667791</v>
      </c>
      <c r="H132" s="526">
        <f t="shared" si="32"/>
        <v>1987485.6763182855</v>
      </c>
      <c r="I132" s="577">
        <f t="shared" si="33"/>
        <v>1987485.6763182855</v>
      </c>
      <c r="J132" s="514">
        <f t="shared" si="28"/>
        <v>0</v>
      </c>
      <c r="K132" s="514"/>
      <c r="L132" s="525"/>
      <c r="M132" s="514">
        <f t="shared" si="34"/>
        <v>0</v>
      </c>
      <c r="N132" s="525"/>
      <c r="O132" s="514">
        <f t="shared" si="35"/>
        <v>0</v>
      </c>
      <c r="P132" s="514">
        <f t="shared" si="36"/>
        <v>0</v>
      </c>
    </row>
    <row r="133" spans="2:16">
      <c r="B133" s="195" t="str">
        <f t="shared" si="22"/>
        <v/>
      </c>
      <c r="C133" s="507">
        <f>IF(D93="","-",+C132+1)</f>
        <v>2041</v>
      </c>
      <c r="D133" s="374">
        <f>IF(F132+SUM(E$99:E132)=D$92,F132,D$92-SUM(E$99:E132))</f>
        <v>10899568.792399498</v>
      </c>
      <c r="E133" s="522">
        <f t="shared" si="29"/>
        <v>709935.6585365854</v>
      </c>
      <c r="F133" s="523">
        <f t="shared" si="30"/>
        <v>10189633.133862913</v>
      </c>
      <c r="G133" s="523">
        <f t="shared" si="31"/>
        <v>10544600.963131204</v>
      </c>
      <c r="H133" s="526">
        <f t="shared" si="32"/>
        <v>1906897.8792657512</v>
      </c>
      <c r="I133" s="577">
        <f t="shared" si="33"/>
        <v>1906897.8792657512</v>
      </c>
      <c r="J133" s="514">
        <f t="shared" si="28"/>
        <v>0</v>
      </c>
      <c r="K133" s="514"/>
      <c r="L133" s="525"/>
      <c r="M133" s="514">
        <f t="shared" si="34"/>
        <v>0</v>
      </c>
      <c r="N133" s="525"/>
      <c r="O133" s="514">
        <f t="shared" si="35"/>
        <v>0</v>
      </c>
      <c r="P133" s="514">
        <f t="shared" si="36"/>
        <v>0</v>
      </c>
    </row>
    <row r="134" spans="2:16">
      <c r="B134" s="195" t="str">
        <f t="shared" si="22"/>
        <v/>
      </c>
      <c r="C134" s="507">
        <f>IF(D93="","-",+C133+1)</f>
        <v>2042</v>
      </c>
      <c r="D134" s="374">
        <f>IF(F133+SUM(E$99:E133)=D$92,F133,D$92-SUM(E$99:E133))</f>
        <v>10189633.133862913</v>
      </c>
      <c r="E134" s="522">
        <f t="shared" si="29"/>
        <v>709935.6585365854</v>
      </c>
      <c r="F134" s="523">
        <f t="shared" si="30"/>
        <v>9479697.4753263276</v>
      </c>
      <c r="G134" s="523">
        <f t="shared" si="31"/>
        <v>9834665.3045946211</v>
      </c>
      <c r="H134" s="526">
        <f t="shared" si="32"/>
        <v>1826310.0822132174</v>
      </c>
      <c r="I134" s="577">
        <f t="shared" si="33"/>
        <v>1826310.0822132174</v>
      </c>
      <c r="J134" s="514">
        <f t="shared" si="28"/>
        <v>0</v>
      </c>
      <c r="K134" s="514"/>
      <c r="L134" s="525"/>
      <c r="M134" s="514">
        <f t="shared" si="34"/>
        <v>0</v>
      </c>
      <c r="N134" s="525"/>
      <c r="O134" s="514">
        <f t="shared" si="35"/>
        <v>0</v>
      </c>
      <c r="P134" s="514">
        <f t="shared" si="36"/>
        <v>0</v>
      </c>
    </row>
    <row r="135" spans="2:16">
      <c r="B135" s="195" t="str">
        <f t="shared" si="22"/>
        <v/>
      </c>
      <c r="C135" s="507">
        <f>IF(D93="","-",+C134+1)</f>
        <v>2043</v>
      </c>
      <c r="D135" s="374">
        <f>IF(F134+SUM(E$99:E134)=D$92,F134,D$92-SUM(E$99:E134))</f>
        <v>9479697.4753263276</v>
      </c>
      <c r="E135" s="522">
        <f t="shared" si="29"/>
        <v>709935.6585365854</v>
      </c>
      <c r="F135" s="523">
        <f t="shared" si="30"/>
        <v>8769761.8167897426</v>
      </c>
      <c r="G135" s="523">
        <f t="shared" si="31"/>
        <v>9124729.6460580342</v>
      </c>
      <c r="H135" s="526">
        <f t="shared" si="32"/>
        <v>1745722.2851606831</v>
      </c>
      <c r="I135" s="577">
        <f t="shared" si="33"/>
        <v>1745722.2851606831</v>
      </c>
      <c r="J135" s="514">
        <f t="shared" si="28"/>
        <v>0</v>
      </c>
      <c r="K135" s="514"/>
      <c r="L135" s="525"/>
      <c r="M135" s="514">
        <f t="shared" si="34"/>
        <v>0</v>
      </c>
      <c r="N135" s="525"/>
      <c r="O135" s="514">
        <f t="shared" si="35"/>
        <v>0</v>
      </c>
      <c r="P135" s="514">
        <f t="shared" si="36"/>
        <v>0</v>
      </c>
    </row>
    <row r="136" spans="2:16">
      <c r="B136" s="195" t="str">
        <f t="shared" si="22"/>
        <v/>
      </c>
      <c r="C136" s="507">
        <f>IF(D93="","-",+C135+1)</f>
        <v>2044</v>
      </c>
      <c r="D136" s="374">
        <f>IF(F135+SUM(E$99:E135)=D$92,F135,D$92-SUM(E$99:E135))</f>
        <v>8769761.8167897426</v>
      </c>
      <c r="E136" s="522">
        <f t="shared" si="29"/>
        <v>709935.6585365854</v>
      </c>
      <c r="F136" s="523">
        <f t="shared" si="30"/>
        <v>8059826.1582531575</v>
      </c>
      <c r="G136" s="523">
        <f t="shared" si="31"/>
        <v>8414793.987521451</v>
      </c>
      <c r="H136" s="526">
        <f t="shared" si="32"/>
        <v>1665134.488108149</v>
      </c>
      <c r="I136" s="577">
        <f t="shared" si="33"/>
        <v>1665134.488108149</v>
      </c>
      <c r="J136" s="514">
        <f t="shared" si="28"/>
        <v>0</v>
      </c>
      <c r="K136" s="514"/>
      <c r="L136" s="525"/>
      <c r="M136" s="514">
        <f t="shared" si="34"/>
        <v>0</v>
      </c>
      <c r="N136" s="525"/>
      <c r="O136" s="514">
        <f t="shared" si="35"/>
        <v>0</v>
      </c>
      <c r="P136" s="514">
        <f t="shared" si="36"/>
        <v>0</v>
      </c>
    </row>
    <row r="137" spans="2:16">
      <c r="B137" s="195" t="str">
        <f t="shared" si="22"/>
        <v/>
      </c>
      <c r="C137" s="507">
        <f>IF(D93="","-",+C136+1)</f>
        <v>2045</v>
      </c>
      <c r="D137" s="374">
        <f>IF(F136+SUM(E$99:E136)=D$92,F136,D$92-SUM(E$99:E136))</f>
        <v>8059826.1582531575</v>
      </c>
      <c r="E137" s="522">
        <f t="shared" si="29"/>
        <v>709935.6585365854</v>
      </c>
      <c r="F137" s="523">
        <f t="shared" si="30"/>
        <v>7349890.4997165725</v>
      </c>
      <c r="G137" s="523">
        <f t="shared" si="31"/>
        <v>7704858.328984865</v>
      </c>
      <c r="H137" s="526">
        <f t="shared" si="32"/>
        <v>1584546.691055615</v>
      </c>
      <c r="I137" s="577">
        <f t="shared" si="33"/>
        <v>1584546.691055615</v>
      </c>
      <c r="J137" s="514">
        <f t="shared" si="28"/>
        <v>0</v>
      </c>
      <c r="K137" s="514"/>
      <c r="L137" s="525"/>
      <c r="M137" s="514">
        <f t="shared" si="34"/>
        <v>0</v>
      </c>
      <c r="N137" s="525"/>
      <c r="O137" s="514">
        <f t="shared" si="35"/>
        <v>0</v>
      </c>
      <c r="P137" s="514">
        <f t="shared" si="36"/>
        <v>0</v>
      </c>
    </row>
    <row r="138" spans="2:16">
      <c r="B138" s="195" t="str">
        <f t="shared" si="22"/>
        <v/>
      </c>
      <c r="C138" s="507">
        <f>IF(D93="","-",+C137+1)</f>
        <v>2046</v>
      </c>
      <c r="D138" s="374">
        <f>IF(F137+SUM(E$99:E137)=D$92,F137,D$92-SUM(E$99:E137))</f>
        <v>7349890.4997165725</v>
      </c>
      <c r="E138" s="522">
        <f t="shared" si="29"/>
        <v>709935.6585365854</v>
      </c>
      <c r="F138" s="523">
        <f t="shared" si="30"/>
        <v>6639954.8411799874</v>
      </c>
      <c r="G138" s="523">
        <f t="shared" si="31"/>
        <v>6994922.6704482799</v>
      </c>
      <c r="H138" s="526">
        <f t="shared" si="32"/>
        <v>1503958.8940030807</v>
      </c>
      <c r="I138" s="577">
        <f t="shared" si="33"/>
        <v>1503958.8940030807</v>
      </c>
      <c r="J138" s="514">
        <f t="shared" si="28"/>
        <v>0</v>
      </c>
      <c r="K138" s="514"/>
      <c r="L138" s="525"/>
      <c r="M138" s="514">
        <f t="shared" si="34"/>
        <v>0</v>
      </c>
      <c r="N138" s="525"/>
      <c r="O138" s="514">
        <f t="shared" si="35"/>
        <v>0</v>
      </c>
      <c r="P138" s="514">
        <f t="shared" si="36"/>
        <v>0</v>
      </c>
    </row>
    <row r="139" spans="2:16">
      <c r="B139" s="195" t="str">
        <f t="shared" si="22"/>
        <v/>
      </c>
      <c r="C139" s="507">
        <f>IF(D93="","-",+C138+1)</f>
        <v>2047</v>
      </c>
      <c r="D139" s="374">
        <f>IF(F138+SUM(E$99:E138)=D$92,F138,D$92-SUM(E$99:E138))</f>
        <v>6639954.8411799874</v>
      </c>
      <c r="E139" s="522">
        <f t="shared" si="29"/>
        <v>709935.6585365854</v>
      </c>
      <c r="F139" s="523">
        <f t="shared" si="30"/>
        <v>5930019.1826434024</v>
      </c>
      <c r="G139" s="523">
        <f t="shared" si="31"/>
        <v>6284987.0119116949</v>
      </c>
      <c r="H139" s="526">
        <f t="shared" si="32"/>
        <v>1423371.0969505464</v>
      </c>
      <c r="I139" s="577">
        <f t="shared" si="33"/>
        <v>1423371.0969505464</v>
      </c>
      <c r="J139" s="514">
        <f t="shared" si="28"/>
        <v>0</v>
      </c>
      <c r="K139" s="514"/>
      <c r="L139" s="525"/>
      <c r="M139" s="514">
        <f t="shared" si="34"/>
        <v>0</v>
      </c>
      <c r="N139" s="525"/>
      <c r="O139" s="514">
        <f t="shared" si="35"/>
        <v>0</v>
      </c>
      <c r="P139" s="514">
        <f t="shared" si="36"/>
        <v>0</v>
      </c>
    </row>
    <row r="140" spans="2:16">
      <c r="B140" s="195" t="str">
        <f t="shared" si="22"/>
        <v/>
      </c>
      <c r="C140" s="507">
        <f>IF(D93="","-",+C139+1)</f>
        <v>2048</v>
      </c>
      <c r="D140" s="374">
        <f>IF(F139+SUM(E$99:E139)=D$92,F139,D$92-SUM(E$99:E139))</f>
        <v>5930019.1826434024</v>
      </c>
      <c r="E140" s="522">
        <f t="shared" si="29"/>
        <v>709935.6585365854</v>
      </c>
      <c r="F140" s="523">
        <f t="shared" si="30"/>
        <v>5220083.5241068173</v>
      </c>
      <c r="G140" s="523">
        <f t="shared" si="31"/>
        <v>5575051.3533751098</v>
      </c>
      <c r="H140" s="526">
        <f t="shared" si="32"/>
        <v>1342783.2998980123</v>
      </c>
      <c r="I140" s="577">
        <f t="shared" si="33"/>
        <v>1342783.2998980123</v>
      </c>
      <c r="J140" s="514">
        <f t="shared" si="28"/>
        <v>0</v>
      </c>
      <c r="K140" s="514"/>
      <c r="L140" s="525"/>
      <c r="M140" s="514">
        <f t="shared" si="34"/>
        <v>0</v>
      </c>
      <c r="N140" s="525"/>
      <c r="O140" s="514">
        <f t="shared" si="35"/>
        <v>0</v>
      </c>
      <c r="P140" s="514">
        <f t="shared" si="36"/>
        <v>0</v>
      </c>
    </row>
    <row r="141" spans="2:16">
      <c r="B141" s="195" t="str">
        <f t="shared" si="22"/>
        <v/>
      </c>
      <c r="C141" s="507">
        <f>IF(D93="","-",+C140+1)</f>
        <v>2049</v>
      </c>
      <c r="D141" s="374">
        <f>IF(F140+SUM(E$99:E140)=D$92,F140,D$92-SUM(E$99:E140))</f>
        <v>5220083.5241068173</v>
      </c>
      <c r="E141" s="522">
        <f t="shared" si="29"/>
        <v>709935.6585365854</v>
      </c>
      <c r="F141" s="523">
        <f t="shared" si="30"/>
        <v>4510147.8655702323</v>
      </c>
      <c r="G141" s="523">
        <f t="shared" si="31"/>
        <v>4865115.6948385248</v>
      </c>
      <c r="H141" s="526">
        <f t="shared" si="32"/>
        <v>1262195.5028454782</v>
      </c>
      <c r="I141" s="577">
        <f t="shared" si="33"/>
        <v>1262195.5028454782</v>
      </c>
      <c r="J141" s="514">
        <f t="shared" si="28"/>
        <v>0</v>
      </c>
      <c r="K141" s="514"/>
      <c r="L141" s="525"/>
      <c r="M141" s="514">
        <f t="shared" si="34"/>
        <v>0</v>
      </c>
      <c r="N141" s="525"/>
      <c r="O141" s="514">
        <f t="shared" si="35"/>
        <v>0</v>
      </c>
      <c r="P141" s="514">
        <f t="shared" si="36"/>
        <v>0</v>
      </c>
    </row>
    <row r="142" spans="2:16">
      <c r="B142" s="195" t="str">
        <f t="shared" si="22"/>
        <v/>
      </c>
      <c r="C142" s="507">
        <f>IF(D93="","-",+C141+1)</f>
        <v>2050</v>
      </c>
      <c r="D142" s="374">
        <f>IF(F141+SUM(E$99:E141)=D$92,F141,D$92-SUM(E$99:E141))</f>
        <v>4510147.8655702323</v>
      </c>
      <c r="E142" s="522">
        <f t="shared" si="29"/>
        <v>709935.6585365854</v>
      </c>
      <c r="F142" s="523">
        <f t="shared" si="30"/>
        <v>3800212.2070336468</v>
      </c>
      <c r="G142" s="523">
        <f t="shared" si="31"/>
        <v>4155180.0363019397</v>
      </c>
      <c r="H142" s="526">
        <f t="shared" si="32"/>
        <v>1181607.7057929439</v>
      </c>
      <c r="I142" s="577">
        <f t="shared" si="33"/>
        <v>1181607.7057929439</v>
      </c>
      <c r="J142" s="514">
        <f t="shared" si="28"/>
        <v>0</v>
      </c>
      <c r="K142" s="514"/>
      <c r="L142" s="525"/>
      <c r="M142" s="514">
        <f t="shared" si="34"/>
        <v>0</v>
      </c>
      <c r="N142" s="525"/>
      <c r="O142" s="514">
        <f t="shared" si="35"/>
        <v>0</v>
      </c>
      <c r="P142" s="514">
        <f t="shared" si="36"/>
        <v>0</v>
      </c>
    </row>
    <row r="143" spans="2:16">
      <c r="B143" s="195" t="str">
        <f t="shared" si="22"/>
        <v/>
      </c>
      <c r="C143" s="507">
        <f>IF(D93="","-",+C142+1)</f>
        <v>2051</v>
      </c>
      <c r="D143" s="374">
        <f>IF(F142+SUM(E$99:E142)=D$92,F142,D$92-SUM(E$99:E142))</f>
        <v>3800212.2070336468</v>
      </c>
      <c r="E143" s="522">
        <f t="shared" si="29"/>
        <v>709935.6585365854</v>
      </c>
      <c r="F143" s="523">
        <f t="shared" si="30"/>
        <v>3090276.5484970612</v>
      </c>
      <c r="G143" s="523">
        <f t="shared" si="31"/>
        <v>3445244.3777653538</v>
      </c>
      <c r="H143" s="526">
        <f t="shared" si="32"/>
        <v>1101019.9087404096</v>
      </c>
      <c r="I143" s="577">
        <f t="shared" si="33"/>
        <v>1101019.9087404096</v>
      </c>
      <c r="J143" s="514">
        <f t="shared" si="28"/>
        <v>0</v>
      </c>
      <c r="K143" s="514"/>
      <c r="L143" s="525"/>
      <c r="M143" s="514">
        <f t="shared" si="34"/>
        <v>0</v>
      </c>
      <c r="N143" s="525"/>
      <c r="O143" s="514">
        <f t="shared" si="35"/>
        <v>0</v>
      </c>
      <c r="P143" s="514">
        <f t="shared" si="36"/>
        <v>0</v>
      </c>
    </row>
    <row r="144" spans="2:16">
      <c r="B144" s="195" t="str">
        <f t="shared" si="22"/>
        <v/>
      </c>
      <c r="C144" s="507">
        <f>IF(D93="","-",+C143+1)</f>
        <v>2052</v>
      </c>
      <c r="D144" s="374">
        <f>IF(F143+SUM(E$99:E143)=D$92,F143,D$92-SUM(E$99:E143))</f>
        <v>3090276.5484970612</v>
      </c>
      <c r="E144" s="522">
        <f t="shared" si="29"/>
        <v>709935.6585365854</v>
      </c>
      <c r="F144" s="523">
        <f t="shared" si="30"/>
        <v>2380340.8899604757</v>
      </c>
      <c r="G144" s="523">
        <f t="shared" si="31"/>
        <v>2735308.7192287687</v>
      </c>
      <c r="H144" s="526">
        <f t="shared" si="32"/>
        <v>1020432.1116878756</v>
      </c>
      <c r="I144" s="577">
        <f t="shared" si="33"/>
        <v>1020432.1116878756</v>
      </c>
      <c r="J144" s="514">
        <f t="shared" si="28"/>
        <v>0</v>
      </c>
      <c r="K144" s="514"/>
      <c r="L144" s="525"/>
      <c r="M144" s="514">
        <f t="shared" si="34"/>
        <v>0</v>
      </c>
      <c r="N144" s="525"/>
      <c r="O144" s="514">
        <f t="shared" si="35"/>
        <v>0</v>
      </c>
      <c r="P144" s="514">
        <f t="shared" si="36"/>
        <v>0</v>
      </c>
    </row>
    <row r="145" spans="2:16">
      <c r="B145" s="195" t="str">
        <f t="shared" si="22"/>
        <v/>
      </c>
      <c r="C145" s="507">
        <f>IF(D93="","-",+C144+1)</f>
        <v>2053</v>
      </c>
      <c r="D145" s="374">
        <f>IF(F144+SUM(E$99:E144)=D$92,F144,D$92-SUM(E$99:E144))</f>
        <v>2380340.8899604757</v>
      </c>
      <c r="E145" s="522">
        <f t="shared" si="29"/>
        <v>709935.6585365854</v>
      </c>
      <c r="F145" s="523">
        <f t="shared" si="30"/>
        <v>1670405.2314238902</v>
      </c>
      <c r="G145" s="523">
        <f t="shared" si="31"/>
        <v>2025373.060692183</v>
      </c>
      <c r="H145" s="526">
        <f t="shared" si="32"/>
        <v>939844.3146353414</v>
      </c>
      <c r="I145" s="577">
        <f t="shared" si="33"/>
        <v>939844.3146353414</v>
      </c>
      <c r="J145" s="514">
        <f t="shared" si="28"/>
        <v>0</v>
      </c>
      <c r="K145" s="514"/>
      <c r="L145" s="525"/>
      <c r="M145" s="514">
        <f t="shared" si="34"/>
        <v>0</v>
      </c>
      <c r="N145" s="525"/>
      <c r="O145" s="514">
        <f t="shared" si="35"/>
        <v>0</v>
      </c>
      <c r="P145" s="514">
        <f t="shared" si="36"/>
        <v>0</v>
      </c>
    </row>
    <row r="146" spans="2:16">
      <c r="B146" s="195" t="str">
        <f t="shared" si="22"/>
        <v/>
      </c>
      <c r="C146" s="507">
        <f>IF(D93="","-",+C145+1)</f>
        <v>2054</v>
      </c>
      <c r="D146" s="374">
        <f>IF(F145+SUM(E$99:E145)=D$92,F145,D$92-SUM(E$99:E145))</f>
        <v>1670405.2314238902</v>
      </c>
      <c r="E146" s="522">
        <f t="shared" si="29"/>
        <v>709935.6585365854</v>
      </c>
      <c r="F146" s="523">
        <f t="shared" si="30"/>
        <v>960469.57288730482</v>
      </c>
      <c r="G146" s="523">
        <f t="shared" si="31"/>
        <v>1315437.4021555975</v>
      </c>
      <c r="H146" s="526">
        <f t="shared" si="32"/>
        <v>859256.51758280722</v>
      </c>
      <c r="I146" s="577">
        <f t="shared" si="33"/>
        <v>859256.51758280722</v>
      </c>
      <c r="J146" s="514">
        <f t="shared" si="28"/>
        <v>0</v>
      </c>
      <c r="K146" s="514"/>
      <c r="L146" s="525"/>
      <c r="M146" s="514">
        <f t="shared" si="34"/>
        <v>0</v>
      </c>
      <c r="N146" s="525"/>
      <c r="O146" s="514">
        <f t="shared" si="35"/>
        <v>0</v>
      </c>
      <c r="P146" s="514">
        <f t="shared" si="36"/>
        <v>0</v>
      </c>
    </row>
    <row r="147" spans="2:16">
      <c r="B147" s="195" t="str">
        <f t="shared" si="22"/>
        <v/>
      </c>
      <c r="C147" s="507">
        <f>IF(D93="","-",+C146+1)</f>
        <v>2055</v>
      </c>
      <c r="D147" s="374">
        <f>IF(F146+SUM(E$99:E146)=D$92,F146,D$92-SUM(E$99:E146))</f>
        <v>960469.57288730482</v>
      </c>
      <c r="E147" s="522">
        <f t="shared" si="29"/>
        <v>709935.6585365854</v>
      </c>
      <c r="F147" s="523">
        <f t="shared" si="30"/>
        <v>250533.91435071942</v>
      </c>
      <c r="G147" s="523">
        <f t="shared" si="31"/>
        <v>605501.74361901218</v>
      </c>
      <c r="H147" s="526">
        <f t="shared" si="32"/>
        <v>778668.72053027293</v>
      </c>
      <c r="I147" s="577">
        <f t="shared" si="33"/>
        <v>778668.72053027293</v>
      </c>
      <c r="J147" s="514">
        <f t="shared" si="28"/>
        <v>0</v>
      </c>
      <c r="K147" s="514"/>
      <c r="L147" s="525"/>
      <c r="M147" s="514">
        <f t="shared" si="34"/>
        <v>0</v>
      </c>
      <c r="N147" s="525"/>
      <c r="O147" s="514">
        <f t="shared" si="35"/>
        <v>0</v>
      </c>
      <c r="P147" s="514">
        <f t="shared" si="36"/>
        <v>0</v>
      </c>
    </row>
    <row r="148" spans="2:16">
      <c r="B148" s="195" t="str">
        <f t="shared" si="22"/>
        <v/>
      </c>
      <c r="C148" s="507">
        <f>IF(D93="","-",+C147+1)</f>
        <v>2056</v>
      </c>
      <c r="D148" s="374">
        <f>IF(F147+SUM(E$99:E147)=D$92,F147,D$92-SUM(E$99:E147))</f>
        <v>250533.91435071942</v>
      </c>
      <c r="E148" s="522">
        <f t="shared" si="29"/>
        <v>250533.91435071942</v>
      </c>
      <c r="F148" s="523">
        <f t="shared" si="30"/>
        <v>0</v>
      </c>
      <c r="G148" s="523">
        <f t="shared" si="31"/>
        <v>125266.95717535971</v>
      </c>
      <c r="H148" s="526">
        <f t="shared" si="32"/>
        <v>264753.49608442967</v>
      </c>
      <c r="I148" s="577">
        <f t="shared" si="33"/>
        <v>264753.49608442967</v>
      </c>
      <c r="J148" s="514">
        <f t="shared" si="28"/>
        <v>0</v>
      </c>
      <c r="K148" s="514"/>
      <c r="L148" s="525"/>
      <c r="M148" s="514">
        <f t="shared" si="34"/>
        <v>0</v>
      </c>
      <c r="N148" s="525"/>
      <c r="O148" s="514">
        <f t="shared" si="35"/>
        <v>0</v>
      </c>
      <c r="P148" s="514">
        <f t="shared" si="36"/>
        <v>0</v>
      </c>
    </row>
    <row r="149" spans="2:16">
      <c r="B149" s="195" t="str">
        <f t="shared" si="22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 t="shared" si="29"/>
        <v>0</v>
      </c>
      <c r="F149" s="523">
        <f t="shared" si="30"/>
        <v>0</v>
      </c>
      <c r="G149" s="523">
        <f t="shared" si="31"/>
        <v>0</v>
      </c>
      <c r="H149" s="526">
        <f t="shared" si="32"/>
        <v>0</v>
      </c>
      <c r="I149" s="577">
        <f t="shared" si="33"/>
        <v>0</v>
      </c>
      <c r="J149" s="514">
        <f t="shared" si="28"/>
        <v>0</v>
      </c>
      <c r="K149" s="514"/>
      <c r="L149" s="525"/>
      <c r="M149" s="514">
        <f t="shared" si="34"/>
        <v>0</v>
      </c>
      <c r="N149" s="525"/>
      <c r="O149" s="514">
        <f t="shared" si="35"/>
        <v>0</v>
      </c>
      <c r="P149" s="514">
        <f t="shared" si="36"/>
        <v>0</v>
      </c>
    </row>
    <row r="150" spans="2:16">
      <c r="B150" s="195" t="str">
        <f t="shared" si="22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29"/>
        <v>0</v>
      </c>
      <c r="F150" s="523">
        <f t="shared" si="30"/>
        <v>0</v>
      </c>
      <c r="G150" s="523">
        <f t="shared" si="31"/>
        <v>0</v>
      </c>
      <c r="H150" s="526">
        <f t="shared" si="32"/>
        <v>0</v>
      </c>
      <c r="I150" s="577">
        <f t="shared" si="33"/>
        <v>0</v>
      </c>
      <c r="J150" s="514">
        <f t="shared" si="28"/>
        <v>0</v>
      </c>
      <c r="K150" s="514"/>
      <c r="L150" s="525"/>
      <c r="M150" s="514">
        <f t="shared" si="34"/>
        <v>0</v>
      </c>
      <c r="N150" s="525"/>
      <c r="O150" s="514">
        <f t="shared" si="35"/>
        <v>0</v>
      </c>
      <c r="P150" s="514">
        <f t="shared" si="36"/>
        <v>0</v>
      </c>
    </row>
    <row r="151" spans="2:16">
      <c r="B151" s="195" t="str">
        <f t="shared" si="22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29"/>
        <v>0</v>
      </c>
      <c r="F151" s="523">
        <f t="shared" si="30"/>
        <v>0</v>
      </c>
      <c r="G151" s="523">
        <f t="shared" si="31"/>
        <v>0</v>
      </c>
      <c r="H151" s="526">
        <f t="shared" si="32"/>
        <v>0</v>
      </c>
      <c r="I151" s="577">
        <f t="shared" si="33"/>
        <v>0</v>
      </c>
      <c r="J151" s="514">
        <f t="shared" si="28"/>
        <v>0</v>
      </c>
      <c r="K151" s="514"/>
      <c r="L151" s="525"/>
      <c r="M151" s="514">
        <f t="shared" si="34"/>
        <v>0</v>
      </c>
      <c r="N151" s="525"/>
      <c r="O151" s="514">
        <f t="shared" si="35"/>
        <v>0</v>
      </c>
      <c r="P151" s="514">
        <f t="shared" si="36"/>
        <v>0</v>
      </c>
    </row>
    <row r="152" spans="2:16">
      <c r="B152" s="195" t="str">
        <f t="shared" si="22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29"/>
        <v>0</v>
      </c>
      <c r="F152" s="523">
        <f t="shared" si="30"/>
        <v>0</v>
      </c>
      <c r="G152" s="523">
        <f t="shared" si="31"/>
        <v>0</v>
      </c>
      <c r="H152" s="526">
        <f t="shared" si="32"/>
        <v>0</v>
      </c>
      <c r="I152" s="577">
        <f t="shared" si="33"/>
        <v>0</v>
      </c>
      <c r="J152" s="514">
        <f t="shared" si="28"/>
        <v>0</v>
      </c>
      <c r="K152" s="514"/>
      <c r="L152" s="525"/>
      <c r="M152" s="514">
        <f t="shared" si="34"/>
        <v>0</v>
      </c>
      <c r="N152" s="525"/>
      <c r="O152" s="514">
        <f t="shared" si="35"/>
        <v>0</v>
      </c>
      <c r="P152" s="514">
        <f t="shared" si="36"/>
        <v>0</v>
      </c>
    </row>
    <row r="153" spans="2:16">
      <c r="B153" s="195" t="str">
        <f t="shared" si="22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29"/>
        <v>0</v>
      </c>
      <c r="F153" s="523">
        <f t="shared" si="30"/>
        <v>0</v>
      </c>
      <c r="G153" s="523">
        <f t="shared" si="31"/>
        <v>0</v>
      </c>
      <c r="H153" s="526">
        <f t="shared" si="32"/>
        <v>0</v>
      </c>
      <c r="I153" s="577">
        <f t="shared" si="33"/>
        <v>0</v>
      </c>
      <c r="J153" s="514">
        <f t="shared" si="28"/>
        <v>0</v>
      </c>
      <c r="K153" s="514"/>
      <c r="L153" s="525"/>
      <c r="M153" s="514">
        <f t="shared" si="34"/>
        <v>0</v>
      </c>
      <c r="N153" s="525"/>
      <c r="O153" s="514">
        <f t="shared" si="35"/>
        <v>0</v>
      </c>
      <c r="P153" s="514">
        <f t="shared" si="36"/>
        <v>0</v>
      </c>
    </row>
    <row r="154" spans="2:16" ht="13.5" thickBot="1">
      <c r="B154" s="195" t="str">
        <f t="shared" si="22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29"/>
        <v>0</v>
      </c>
      <c r="F154" s="523">
        <f t="shared" si="30"/>
        <v>0</v>
      </c>
      <c r="G154" s="523">
        <f t="shared" si="31"/>
        <v>0</v>
      </c>
      <c r="H154" s="526">
        <f t="shared" si="32"/>
        <v>0</v>
      </c>
      <c r="I154" s="577">
        <f t="shared" si="33"/>
        <v>0</v>
      </c>
      <c r="J154" s="514">
        <f t="shared" si="28"/>
        <v>0</v>
      </c>
      <c r="K154" s="514"/>
      <c r="L154" s="532"/>
      <c r="M154" s="533">
        <f t="shared" si="34"/>
        <v>0</v>
      </c>
      <c r="N154" s="532"/>
      <c r="O154" s="533">
        <f t="shared" si="35"/>
        <v>0</v>
      </c>
      <c r="P154" s="533">
        <f t="shared" si="36"/>
        <v>0</v>
      </c>
    </row>
    <row r="155" spans="2:16">
      <c r="C155" s="374" t="s">
        <v>78</v>
      </c>
      <c r="D155" s="375"/>
      <c r="E155" s="375">
        <f>SUM(E99:E154)</f>
        <v>29107362.000000011</v>
      </c>
      <c r="F155" s="375"/>
      <c r="G155" s="375"/>
      <c r="H155" s="375">
        <f>SUM(H99:H154)</f>
        <v>97913991.447436735</v>
      </c>
      <c r="I155" s="375">
        <f>SUM(I99:I154)</f>
        <v>97913991.447436735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45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249475.8207671784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249475.8207671784</v>
      </c>
      <c r="O6" s="269"/>
      <c r="P6" s="269"/>
    </row>
    <row r="7" spans="1:16" ht="13.5" thickBot="1">
      <c r="C7" s="467" t="s">
        <v>48</v>
      </c>
      <c r="D7" s="624" t="s">
        <v>334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333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63296.476190476191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282686.31741650117</v>
      </c>
      <c r="H28" s="639">
        <v>282686.31741650117</v>
      </c>
      <c r="I28" s="511">
        <f t="shared" si="9"/>
        <v>0</v>
      </c>
      <c r="J28" s="511"/>
      <c r="K28" s="518">
        <f t="shared" si="6"/>
        <v>282686.31741650117</v>
      </c>
      <c r="L28" s="519">
        <f t="shared" si="7"/>
        <v>0</v>
      </c>
      <c r="M28" s="518">
        <f t="shared" si="8"/>
        <v>282686.31741650117</v>
      </c>
      <c r="N28" s="514">
        <f>IF(M28&lt;&gt;0,+H28-M28,0)</f>
        <v>0</v>
      </c>
      <c r="O28" s="514">
        <f>+N28-L28</f>
        <v>0</v>
      </c>
      <c r="P28" s="272"/>
    </row>
    <row r="29" spans="2:16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61824.465116279069</v>
      </c>
      <c r="F29" s="631">
        <v>1852822.134227372</v>
      </c>
      <c r="G29" s="630">
        <v>249360.90673587442</v>
      </c>
      <c r="H29" s="639">
        <v>249360.90673587442</v>
      </c>
      <c r="I29" s="511">
        <f t="shared" si="9"/>
        <v>0</v>
      </c>
      <c r="J29" s="511"/>
      <c r="K29" s="518">
        <f t="shared" si="6"/>
        <v>249360.90673587442</v>
      </c>
      <c r="L29" s="519">
        <f t="shared" si="7"/>
        <v>0</v>
      </c>
      <c r="M29" s="518">
        <f t="shared" si="8"/>
        <v>249360.90673587442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>
      <c r="B30" s="195" t="str">
        <f t="shared" si="5"/>
        <v>IU</v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295819.34913339239</v>
      </c>
      <c r="H30" s="639">
        <v>295819.34913339239</v>
      </c>
      <c r="I30" s="511">
        <f t="shared" si="9"/>
        <v>0</v>
      </c>
      <c r="J30" s="511"/>
      <c r="K30" s="518">
        <f t="shared" si="6"/>
        <v>295819.34913339239</v>
      </c>
      <c r="L30" s="519">
        <f t="shared" si="7"/>
        <v>0</v>
      </c>
      <c r="M30" s="518">
        <f t="shared" si="8"/>
        <v>295819.34913339239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>IU</v>
      </c>
      <c r="C31" s="507">
        <f>IF(D11="","-",+C30+1)</f>
        <v>2021</v>
      </c>
      <c r="D31" s="631">
        <v>1787981.8415444451</v>
      </c>
      <c r="E31" s="630">
        <v>63296.476190476191</v>
      </c>
      <c r="F31" s="631">
        <v>1724685.3653539689</v>
      </c>
      <c r="G31" s="630">
        <v>249475.8207671784</v>
      </c>
      <c r="H31" s="639">
        <v>249475.8207671784</v>
      </c>
      <c r="I31" s="511">
        <f t="shared" si="9"/>
        <v>0</v>
      </c>
      <c r="J31" s="511"/>
      <c r="K31" s="518">
        <f t="shared" ref="K31" si="12">G31</f>
        <v>249475.8207671784</v>
      </c>
      <c r="L31" s="519">
        <f t="shared" ref="L31" si="13">IF(K31&lt;&gt;0,+G31-K31,0)</f>
        <v>0</v>
      </c>
      <c r="M31" s="518">
        <f t="shared" ref="M31" si="14">H31</f>
        <v>249475.8207671784</v>
      </c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2022</v>
      </c>
      <c r="D32" s="523">
        <f>IF(F31+SUM(E$17:E31)=D$10,F31,D$10-SUM(E$17:E31))</f>
        <v>1724685.3653539689</v>
      </c>
      <c r="E32" s="522">
        <f>IF(+I14&lt;F31,I14,D32)</f>
        <v>63296.476190476191</v>
      </c>
      <c r="F32" s="523">
        <f t="shared" ref="F32:F72" si="15">+D32-E32</f>
        <v>1661388.8891634927</v>
      </c>
      <c r="G32" s="524">
        <f t="shared" ref="G32:G72" si="16">+I$12*((D32+F32)/2)+E32</f>
        <v>244143.27162555407</v>
      </c>
      <c r="H32" s="491">
        <f t="shared" ref="H32:H72" si="17">+I$13*((D32+F32)/2)+E32</f>
        <v>244143.27162555407</v>
      </c>
      <c r="I32" s="511">
        <f t="shared" si="9"/>
        <v>0</v>
      </c>
      <c r="J32" s="511"/>
      <c r="K32" s="525"/>
      <c r="L32" s="514">
        <f t="shared" ref="L32:L72" si="18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1661388.8891634927</v>
      </c>
      <c r="E33" s="522">
        <f>IF(+I14&lt;F32,I14,D33)</f>
        <v>63296.476190476191</v>
      </c>
      <c r="F33" s="523">
        <f t="shared" si="15"/>
        <v>1598092.4129730165</v>
      </c>
      <c r="G33" s="524">
        <f t="shared" si="16"/>
        <v>237382.07029270759</v>
      </c>
      <c r="H33" s="491">
        <f t="shared" si="17"/>
        <v>237382.07029270759</v>
      </c>
      <c r="I33" s="511">
        <f t="shared" si="9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1598092.4129730165</v>
      </c>
      <c r="E34" s="522">
        <f>IF(+I14&lt;F33,I14,D34)</f>
        <v>63296.476190476191</v>
      </c>
      <c r="F34" s="523">
        <f t="shared" si="15"/>
        <v>1534795.9367825403</v>
      </c>
      <c r="G34" s="524">
        <f t="shared" si="16"/>
        <v>230620.86895986108</v>
      </c>
      <c r="H34" s="491">
        <f t="shared" si="17"/>
        <v>230620.86895986108</v>
      </c>
      <c r="I34" s="511">
        <f t="shared" si="9"/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1534795.9367825403</v>
      </c>
      <c r="E35" s="522">
        <f>IF(+I14&lt;F34,I14,D35)</f>
        <v>63296.476190476191</v>
      </c>
      <c r="F35" s="523">
        <f t="shared" si="15"/>
        <v>1471499.4605920641</v>
      </c>
      <c r="G35" s="524">
        <f t="shared" si="16"/>
        <v>223859.6676270146</v>
      </c>
      <c r="H35" s="491">
        <f t="shared" si="17"/>
        <v>223859.6676270146</v>
      </c>
      <c r="I35" s="511">
        <f t="shared" si="9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1471499.4605920641</v>
      </c>
      <c r="E36" s="522">
        <f>IF(+I14&lt;F35,I14,D36)</f>
        <v>63296.476190476191</v>
      </c>
      <c r="F36" s="523">
        <f t="shared" si="15"/>
        <v>1408202.9844015879</v>
      </c>
      <c r="G36" s="524">
        <f t="shared" si="16"/>
        <v>217098.46629416809</v>
      </c>
      <c r="H36" s="491">
        <f t="shared" si="17"/>
        <v>217098.46629416809</v>
      </c>
      <c r="I36" s="511">
        <f t="shared" si="9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1408202.9844015879</v>
      </c>
      <c r="E37" s="522">
        <f>IF(+I14&lt;F36,I14,D37)</f>
        <v>63296.476190476191</v>
      </c>
      <c r="F37" s="523">
        <f t="shared" si="15"/>
        <v>1344906.5082111116</v>
      </c>
      <c r="G37" s="524">
        <f t="shared" si="16"/>
        <v>210337.26496132161</v>
      </c>
      <c r="H37" s="491">
        <f t="shared" si="17"/>
        <v>210337.26496132161</v>
      </c>
      <c r="I37" s="511">
        <f t="shared" si="9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1344906.5082111116</v>
      </c>
      <c r="E38" s="522">
        <f>IF(+I14&lt;F37,I14,D38)</f>
        <v>63296.476190476191</v>
      </c>
      <c r="F38" s="523">
        <f t="shared" si="15"/>
        <v>1281610.0320206354</v>
      </c>
      <c r="G38" s="524">
        <f t="shared" si="16"/>
        <v>203576.06362847509</v>
      </c>
      <c r="H38" s="491">
        <f t="shared" si="17"/>
        <v>203576.06362847509</v>
      </c>
      <c r="I38" s="511">
        <f t="shared" si="9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1281610.0320206354</v>
      </c>
      <c r="E39" s="522">
        <f>IF(+I14&lt;F38,I14,D39)</f>
        <v>63296.476190476191</v>
      </c>
      <c r="F39" s="523">
        <f t="shared" si="15"/>
        <v>1218313.5558301592</v>
      </c>
      <c r="G39" s="524">
        <f t="shared" si="16"/>
        <v>196814.86229562861</v>
      </c>
      <c r="H39" s="491">
        <f t="shared" si="17"/>
        <v>196814.86229562861</v>
      </c>
      <c r="I39" s="511">
        <f t="shared" si="9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1218313.5558301592</v>
      </c>
      <c r="E40" s="522">
        <f>IF(+I14&lt;F39,I14,D40)</f>
        <v>63296.476190476191</v>
      </c>
      <c r="F40" s="523">
        <f t="shared" si="15"/>
        <v>1155017.079639683</v>
      </c>
      <c r="G40" s="524">
        <f t="shared" si="16"/>
        <v>190053.66096278213</v>
      </c>
      <c r="H40" s="491">
        <f t="shared" si="17"/>
        <v>190053.66096278213</v>
      </c>
      <c r="I40" s="511">
        <f t="shared" si="9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1155017.079639683</v>
      </c>
      <c r="E41" s="522">
        <f>IF(+I14&lt;F40,I14,D41)</f>
        <v>63296.476190476191</v>
      </c>
      <c r="F41" s="523">
        <f t="shared" si="15"/>
        <v>1091720.6034492068</v>
      </c>
      <c r="G41" s="524">
        <f t="shared" si="16"/>
        <v>183292.45962993562</v>
      </c>
      <c r="H41" s="491">
        <f t="shared" si="17"/>
        <v>183292.45962993562</v>
      </c>
      <c r="I41" s="511">
        <f t="shared" si="9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1091720.6034492068</v>
      </c>
      <c r="E42" s="522">
        <f>IF(+I14&lt;F41,I14,D42)</f>
        <v>63296.476190476191</v>
      </c>
      <c r="F42" s="523">
        <f t="shared" si="15"/>
        <v>1028424.1272587306</v>
      </c>
      <c r="G42" s="524">
        <f t="shared" si="16"/>
        <v>176531.25829708914</v>
      </c>
      <c r="H42" s="491">
        <f t="shared" si="17"/>
        <v>176531.25829708914</v>
      </c>
      <c r="I42" s="511">
        <f t="shared" si="9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1028424.1272587306</v>
      </c>
      <c r="E43" s="522">
        <f>IF(+I14&lt;F42,I14,D43)</f>
        <v>63296.476190476191</v>
      </c>
      <c r="F43" s="523">
        <f t="shared" si="15"/>
        <v>965127.65106825437</v>
      </c>
      <c r="G43" s="524">
        <f t="shared" si="16"/>
        <v>169770.05696424266</v>
      </c>
      <c r="H43" s="491">
        <f t="shared" si="17"/>
        <v>169770.05696424266</v>
      </c>
      <c r="I43" s="511">
        <f t="shared" si="9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965127.65106825437</v>
      </c>
      <c r="E44" s="522">
        <f>IF(+I14&lt;F43,I14,D44)</f>
        <v>63296.476190476191</v>
      </c>
      <c r="F44" s="523">
        <f t="shared" si="15"/>
        <v>901831.17487777816</v>
      </c>
      <c r="G44" s="524">
        <f t="shared" si="16"/>
        <v>163008.85563139615</v>
      </c>
      <c r="H44" s="491">
        <f t="shared" si="17"/>
        <v>163008.85563139615</v>
      </c>
      <c r="I44" s="511">
        <f t="shared" si="9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901831.17487777816</v>
      </c>
      <c r="E45" s="522">
        <f>IF(+I14&lt;F44,I14,D45)</f>
        <v>63296.476190476191</v>
      </c>
      <c r="F45" s="523">
        <f t="shared" si="15"/>
        <v>838534.69868730195</v>
      </c>
      <c r="G45" s="524">
        <f t="shared" si="16"/>
        <v>156247.65429854966</v>
      </c>
      <c r="H45" s="491">
        <f t="shared" si="17"/>
        <v>156247.65429854966</v>
      </c>
      <c r="I45" s="511">
        <f t="shared" si="9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838534.69868730195</v>
      </c>
      <c r="E46" s="522">
        <f>IF(+I14&lt;F45,I14,D46)</f>
        <v>63296.476190476191</v>
      </c>
      <c r="F46" s="523">
        <f t="shared" si="15"/>
        <v>775238.22249682574</v>
      </c>
      <c r="G46" s="524">
        <f t="shared" si="16"/>
        <v>149486.45296570315</v>
      </c>
      <c r="H46" s="491">
        <f t="shared" si="17"/>
        <v>149486.45296570315</v>
      </c>
      <c r="I46" s="511">
        <f t="shared" si="9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775238.22249682574</v>
      </c>
      <c r="E47" s="522">
        <f>IF(+I14&lt;F46,I14,D47)</f>
        <v>63296.476190476191</v>
      </c>
      <c r="F47" s="523">
        <f t="shared" si="15"/>
        <v>711941.74630634952</v>
      </c>
      <c r="G47" s="524">
        <f t="shared" si="16"/>
        <v>142725.25163285667</v>
      </c>
      <c r="H47" s="491">
        <f t="shared" si="17"/>
        <v>142725.25163285667</v>
      </c>
      <c r="I47" s="511">
        <f t="shared" si="9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711941.74630634952</v>
      </c>
      <c r="E48" s="522">
        <f>IF(+I14&lt;F47,I14,D48)</f>
        <v>63296.476190476191</v>
      </c>
      <c r="F48" s="523">
        <f t="shared" si="15"/>
        <v>648645.27011587331</v>
      </c>
      <c r="G48" s="524">
        <f t="shared" si="16"/>
        <v>135964.05030001019</v>
      </c>
      <c r="H48" s="491">
        <f t="shared" si="17"/>
        <v>135964.05030001019</v>
      </c>
      <c r="I48" s="511">
        <f t="shared" si="9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648645.27011587331</v>
      </c>
      <c r="E49" s="522">
        <f>IF(+I14&lt;F48,I14,D49)</f>
        <v>63296.476190476191</v>
      </c>
      <c r="F49" s="523">
        <f t="shared" si="15"/>
        <v>585348.7939253971</v>
      </c>
      <c r="G49" s="524">
        <f t="shared" si="16"/>
        <v>129202.84896716368</v>
      </c>
      <c r="H49" s="491">
        <f t="shared" si="17"/>
        <v>129202.84896716368</v>
      </c>
      <c r="I49" s="511">
        <f t="shared" si="9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585348.7939253971</v>
      </c>
      <c r="E50" s="522">
        <f>IF(+I14&lt;F49,I14,D50)</f>
        <v>63296.476190476191</v>
      </c>
      <c r="F50" s="523">
        <f t="shared" si="15"/>
        <v>522052.31773492089</v>
      </c>
      <c r="G50" s="524">
        <f t="shared" si="16"/>
        <v>122441.6476343172</v>
      </c>
      <c r="H50" s="491">
        <f t="shared" si="17"/>
        <v>122441.6476343172</v>
      </c>
      <c r="I50" s="511">
        <f t="shared" si="9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522052.31773492089</v>
      </c>
      <c r="E51" s="522">
        <f>IF(+I14&lt;F50,I14,D51)</f>
        <v>63296.476190476191</v>
      </c>
      <c r="F51" s="523">
        <f t="shared" si="15"/>
        <v>458755.84154444467</v>
      </c>
      <c r="G51" s="524">
        <f t="shared" si="16"/>
        <v>115680.44630147069</v>
      </c>
      <c r="H51" s="491">
        <f t="shared" si="17"/>
        <v>115680.44630147069</v>
      </c>
      <c r="I51" s="511">
        <f t="shared" si="9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458755.84154444467</v>
      </c>
      <c r="E52" s="522">
        <f>IF(+I14&lt;F51,I14,D52)</f>
        <v>63296.476190476191</v>
      </c>
      <c r="F52" s="523">
        <f t="shared" si="15"/>
        <v>395459.36535396846</v>
      </c>
      <c r="G52" s="524">
        <f t="shared" si="16"/>
        <v>108919.2449686242</v>
      </c>
      <c r="H52" s="491">
        <f t="shared" si="17"/>
        <v>108919.2449686242</v>
      </c>
      <c r="I52" s="511">
        <f t="shared" si="9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395459.36535396846</v>
      </c>
      <c r="E53" s="522">
        <f>IF(+I14&lt;F52,I14,D53)</f>
        <v>63296.476190476191</v>
      </c>
      <c r="F53" s="523">
        <f t="shared" si="15"/>
        <v>332162.88916349225</v>
      </c>
      <c r="G53" s="524">
        <f t="shared" si="16"/>
        <v>102158.04363577771</v>
      </c>
      <c r="H53" s="491">
        <f t="shared" si="17"/>
        <v>102158.04363577771</v>
      </c>
      <c r="I53" s="511">
        <f t="shared" si="9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332162.88916349225</v>
      </c>
      <c r="E54" s="522">
        <f>IF(+I14&lt;F53,I14,D54)</f>
        <v>63296.476190476191</v>
      </c>
      <c r="F54" s="523">
        <f t="shared" si="15"/>
        <v>268866.41297301603</v>
      </c>
      <c r="G54" s="524">
        <f t="shared" si="16"/>
        <v>95396.842302931211</v>
      </c>
      <c r="H54" s="491">
        <f t="shared" si="17"/>
        <v>95396.842302931211</v>
      </c>
      <c r="I54" s="511">
        <f t="shared" si="9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268866.41297301603</v>
      </c>
      <c r="E55" s="522">
        <f>IF(+I14&lt;F54,I14,D55)</f>
        <v>63296.476190476191</v>
      </c>
      <c r="F55" s="523">
        <f t="shared" si="15"/>
        <v>205569.93678253985</v>
      </c>
      <c r="G55" s="524">
        <f t="shared" si="16"/>
        <v>88635.640970084729</v>
      </c>
      <c r="H55" s="491">
        <f t="shared" si="17"/>
        <v>88635.640970084729</v>
      </c>
      <c r="I55" s="511">
        <f t="shared" si="9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205569.93678253985</v>
      </c>
      <c r="E56" s="522">
        <f>IF(+I14&lt;F55,I14,D56)</f>
        <v>63296.476190476191</v>
      </c>
      <c r="F56" s="523">
        <f t="shared" si="15"/>
        <v>142273.46059206367</v>
      </c>
      <c r="G56" s="524">
        <f t="shared" si="16"/>
        <v>81874.439637238233</v>
      </c>
      <c r="H56" s="491">
        <f t="shared" si="17"/>
        <v>81874.439637238233</v>
      </c>
      <c r="I56" s="511">
        <f t="shared" si="9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142273.46059206367</v>
      </c>
      <c r="E57" s="522">
        <f>IF(+I14&lt;F56,I14,D57)</f>
        <v>63296.476190476191</v>
      </c>
      <c r="F57" s="523">
        <f t="shared" si="15"/>
        <v>78976.984401587484</v>
      </c>
      <c r="G57" s="524">
        <f t="shared" si="16"/>
        <v>75113.238304391736</v>
      </c>
      <c r="H57" s="491">
        <f t="shared" si="17"/>
        <v>75113.238304391736</v>
      </c>
      <c r="I57" s="511">
        <f t="shared" si="9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78976.984401587484</v>
      </c>
      <c r="E58" s="522">
        <f>IF(+I14&lt;F57,I14,D58)</f>
        <v>63296.476190476191</v>
      </c>
      <c r="F58" s="523">
        <f t="shared" si="15"/>
        <v>15680.508211111293</v>
      </c>
      <c r="G58" s="524">
        <f t="shared" si="16"/>
        <v>68352.036971545254</v>
      </c>
      <c r="H58" s="491">
        <f t="shared" si="17"/>
        <v>68352.036971545254</v>
      </c>
      <c r="I58" s="511">
        <f t="shared" si="9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15680.508211111293</v>
      </c>
      <c r="E59" s="522">
        <f>IF(+I14&lt;F58,I14,D59)</f>
        <v>15680.508211111293</v>
      </c>
      <c r="F59" s="523">
        <f t="shared" si="15"/>
        <v>0</v>
      </c>
      <c r="G59" s="524">
        <f t="shared" si="16"/>
        <v>16517.988268434201</v>
      </c>
      <c r="H59" s="491">
        <f t="shared" si="17"/>
        <v>16517.988268434201</v>
      </c>
      <c r="I59" s="511">
        <f t="shared" si="9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5"/>
        <v>0</v>
      </c>
      <c r="G60" s="524">
        <f t="shared" si="16"/>
        <v>0</v>
      </c>
      <c r="H60" s="491">
        <f t="shared" si="17"/>
        <v>0</v>
      </c>
      <c r="I60" s="511">
        <f t="shared" si="9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5"/>
        <v>0</v>
      </c>
      <c r="G61" s="524">
        <f t="shared" si="16"/>
        <v>0</v>
      </c>
      <c r="H61" s="491">
        <f t="shared" si="17"/>
        <v>0</v>
      </c>
      <c r="I61" s="511">
        <f t="shared" si="9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5"/>
        <v>0</v>
      </c>
      <c r="G62" s="524">
        <f t="shared" si="16"/>
        <v>0</v>
      </c>
      <c r="H62" s="491">
        <f t="shared" si="17"/>
        <v>0</v>
      </c>
      <c r="I62" s="511">
        <f t="shared" si="9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5"/>
        <v>0</v>
      </c>
      <c r="G63" s="524">
        <f t="shared" si="16"/>
        <v>0</v>
      </c>
      <c r="H63" s="491">
        <f t="shared" si="17"/>
        <v>0</v>
      </c>
      <c r="I63" s="511">
        <f t="shared" si="9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5"/>
        <v>0</v>
      </c>
      <c r="G64" s="524">
        <f t="shared" si="16"/>
        <v>0</v>
      </c>
      <c r="H64" s="491">
        <f t="shared" si="17"/>
        <v>0</v>
      </c>
      <c r="I64" s="511">
        <f t="shared" si="9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5"/>
        <v>0</v>
      </c>
      <c r="G65" s="524">
        <f t="shared" si="16"/>
        <v>0</v>
      </c>
      <c r="H65" s="491">
        <f t="shared" si="17"/>
        <v>0</v>
      </c>
      <c r="I65" s="511">
        <f t="shared" si="9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5"/>
        <v>0</v>
      </c>
      <c r="G66" s="524">
        <f t="shared" si="16"/>
        <v>0</v>
      </c>
      <c r="H66" s="491">
        <f t="shared" si="17"/>
        <v>0</v>
      </c>
      <c r="I66" s="511">
        <f t="shared" si="9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5"/>
        <v>0</v>
      </c>
      <c r="G67" s="524">
        <f t="shared" si="16"/>
        <v>0</v>
      </c>
      <c r="H67" s="491">
        <f t="shared" si="17"/>
        <v>0</v>
      </c>
      <c r="I67" s="511">
        <f t="shared" si="9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5"/>
        <v>0</v>
      </c>
      <c r="G68" s="524">
        <f t="shared" si="16"/>
        <v>0</v>
      </c>
      <c r="H68" s="491">
        <f t="shared" si="17"/>
        <v>0</v>
      </c>
      <c r="I68" s="511">
        <f t="shared" si="9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5"/>
        <v>0</v>
      </c>
      <c r="G69" s="524">
        <f t="shared" si="16"/>
        <v>0</v>
      </c>
      <c r="H69" s="491">
        <f t="shared" si="17"/>
        <v>0</v>
      </c>
      <c r="I69" s="511">
        <f t="shared" si="9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5"/>
        <v>0</v>
      </c>
      <c r="G70" s="524">
        <f t="shared" si="16"/>
        <v>0</v>
      </c>
      <c r="H70" s="491">
        <f t="shared" si="17"/>
        <v>0</v>
      </c>
      <c r="I70" s="511">
        <f t="shared" si="9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5"/>
        <v>0</v>
      </c>
      <c r="G71" s="524">
        <f t="shared" si="16"/>
        <v>0</v>
      </c>
      <c r="H71" s="491">
        <f t="shared" si="17"/>
        <v>0</v>
      </c>
      <c r="I71" s="511">
        <f t="shared" si="9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5"/>
        <v>0</v>
      </c>
      <c r="G72" s="524">
        <f t="shared" si="16"/>
        <v>0</v>
      </c>
      <c r="H72" s="491">
        <f t="shared" si="17"/>
        <v>0</v>
      </c>
      <c r="I72" s="531">
        <f t="shared" si="9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2658452</v>
      </c>
      <c r="F73" s="375"/>
      <c r="G73" s="375">
        <f>SUM(G17:G72)</f>
        <v>9362192.9351773039</v>
      </c>
      <c r="H73" s="375">
        <f>SUM(H17:H72)</f>
        <v>9362192.9351773039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249475.8207671784</v>
      </c>
      <c r="N87" s="546">
        <f>IF(J92&lt;D11,0,VLOOKUP(J92,C17:O72,11))</f>
        <v>249475.8207671784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321481.96510916646</v>
      </c>
      <c r="N88" s="550">
        <f>IF(J92&lt;D11,0,VLOOKUP(J92,C99:P154,7))</f>
        <v>321481.96510916646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72006.144341988052</v>
      </c>
      <c r="N89" s="555">
        <f>+N88-N87</f>
        <v>72006.144341988052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2658452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64840.292682926833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19">+I99-H99</f>
        <v>0</v>
      </c>
      <c r="K99" s="514"/>
      <c r="L99" s="512"/>
      <c r="M99" s="513">
        <f t="shared" ref="M99:M130" si="20">IF(L99&lt;&gt;0,+H99-L99,0)</f>
        <v>0</v>
      </c>
      <c r="N99" s="512"/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19"/>
        <v>0</v>
      </c>
      <c r="K100" s="514"/>
      <c r="L100" s="518"/>
      <c r="M100" s="514">
        <f t="shared" si="20"/>
        <v>0</v>
      </c>
      <c r="N100" s="518"/>
      <c r="O100" s="514">
        <f t="shared" si="21"/>
        <v>0</v>
      </c>
      <c r="P100" s="514">
        <f t="shared" si="22"/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19"/>
        <v>0</v>
      </c>
      <c r="K101" s="514"/>
      <c r="L101" s="518"/>
      <c r="M101" s="514">
        <f t="shared" si="20"/>
        <v>0</v>
      </c>
      <c r="N101" s="518"/>
      <c r="O101" s="514">
        <f t="shared" si="21"/>
        <v>0</v>
      </c>
      <c r="P101" s="514">
        <f t="shared" si="22"/>
        <v>0</v>
      </c>
    </row>
    <row r="102" spans="1:16">
      <c r="B102" s="195" t="str">
        <f t="shared" si="23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19"/>
        <v>0</v>
      </c>
      <c r="K102" s="514"/>
      <c r="L102" s="518"/>
      <c r="M102" s="514">
        <f t="shared" si="20"/>
        <v>0</v>
      </c>
      <c r="N102" s="518"/>
      <c r="O102" s="514">
        <f t="shared" si="21"/>
        <v>0</v>
      </c>
      <c r="P102" s="514">
        <f t="shared" si="22"/>
        <v>0</v>
      </c>
    </row>
    <row r="103" spans="1:16">
      <c r="B103" s="195" t="str">
        <f t="shared" si="23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19"/>
        <v>0</v>
      </c>
      <c r="K103" s="514"/>
      <c r="L103" s="518"/>
      <c r="M103" s="514">
        <f t="shared" si="20"/>
        <v>0</v>
      </c>
      <c r="N103" s="518"/>
      <c r="O103" s="514">
        <f t="shared" si="21"/>
        <v>0</v>
      </c>
      <c r="P103" s="514">
        <f t="shared" si="22"/>
        <v>0</v>
      </c>
    </row>
    <row r="104" spans="1:16">
      <c r="B104" s="195" t="str">
        <f t="shared" si="23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19"/>
        <v>0</v>
      </c>
      <c r="K104" s="514"/>
      <c r="L104" s="518"/>
      <c r="M104" s="514">
        <f t="shared" si="20"/>
        <v>0</v>
      </c>
      <c r="N104" s="518"/>
      <c r="O104" s="514">
        <f t="shared" si="21"/>
        <v>0</v>
      </c>
      <c r="P104" s="514">
        <f t="shared" si="22"/>
        <v>0</v>
      </c>
    </row>
    <row r="105" spans="1:16">
      <c r="B105" s="195" t="str">
        <f t="shared" si="23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19"/>
        <v>0</v>
      </c>
      <c r="K105" s="514"/>
      <c r="L105" s="518"/>
      <c r="M105" s="514">
        <f t="shared" si="20"/>
        <v>0</v>
      </c>
      <c r="N105" s="518"/>
      <c r="O105" s="514">
        <f t="shared" si="21"/>
        <v>0</v>
      </c>
      <c r="P105" s="514">
        <f t="shared" si="22"/>
        <v>0</v>
      </c>
    </row>
    <row r="106" spans="1:16">
      <c r="B106" s="195" t="str">
        <f t="shared" si="23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19"/>
        <v>0</v>
      </c>
      <c r="K106" s="514"/>
      <c r="L106" s="518"/>
      <c r="M106" s="514">
        <f t="shared" si="20"/>
        <v>0</v>
      </c>
      <c r="N106" s="518"/>
      <c r="O106" s="514">
        <f t="shared" si="21"/>
        <v>0</v>
      </c>
      <c r="P106" s="514">
        <f t="shared" si="22"/>
        <v>0</v>
      </c>
    </row>
    <row r="107" spans="1:16">
      <c r="B107" s="195" t="str">
        <f t="shared" si="23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19"/>
        <v>0</v>
      </c>
      <c r="K107" s="514"/>
      <c r="L107" s="518">
        <f t="shared" ref="L107:L112" si="24">+H107</f>
        <v>333878.34559727815</v>
      </c>
      <c r="M107" s="514">
        <f t="shared" si="20"/>
        <v>0</v>
      </c>
      <c r="N107" s="518">
        <f t="shared" ref="N107:N112" si="25">+I107</f>
        <v>333878.34559727815</v>
      </c>
      <c r="O107" s="514">
        <f t="shared" si="21"/>
        <v>0</v>
      </c>
      <c r="P107" s="514">
        <f t="shared" si="22"/>
        <v>0</v>
      </c>
    </row>
    <row r="108" spans="1:16">
      <c r="B108" s="195" t="str">
        <f t="shared" si="23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19"/>
        <v>0</v>
      </c>
      <c r="K108" s="514"/>
      <c r="L108" s="518">
        <f t="shared" si="24"/>
        <v>388837.85956536332</v>
      </c>
      <c r="M108" s="514">
        <f>IF(L108&lt;&gt;0,+H108-L108,0)</f>
        <v>0</v>
      </c>
      <c r="N108" s="518">
        <f t="shared" si="25"/>
        <v>388837.85956536332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23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26">+I109-H109</f>
        <v>0</v>
      </c>
      <c r="K109" s="514"/>
      <c r="L109" s="518">
        <f t="shared" si="24"/>
        <v>368598.28609591222</v>
      </c>
      <c r="M109" s="514">
        <f>IF(L109&lt;&gt;0,+H109-L109,0)</f>
        <v>0</v>
      </c>
      <c r="N109" s="518">
        <f t="shared" si="25"/>
        <v>368598.28609591222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23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26"/>
        <v>0</v>
      </c>
      <c r="K110" s="514"/>
      <c r="L110" s="518">
        <f t="shared" si="24"/>
        <v>322034.68677163479</v>
      </c>
      <c r="M110" s="514">
        <f>IF(L110&lt;&gt;0,+H110-L110,0)</f>
        <v>0</v>
      </c>
      <c r="N110" s="518">
        <f t="shared" si="25"/>
        <v>322034.68677163479</v>
      </c>
      <c r="O110" s="514">
        <f>IF(N110&lt;&gt;0,+I110-N110,0)</f>
        <v>0</v>
      </c>
      <c r="P110" s="514">
        <f t="shared" si="22"/>
        <v>0</v>
      </c>
    </row>
    <row r="111" spans="1:16">
      <c r="B111" s="195" t="str">
        <f t="shared" si="23"/>
        <v/>
      </c>
      <c r="C111" s="507">
        <f>IF(D93="","-",+C110+1)</f>
        <v>2019</v>
      </c>
      <c r="D111" s="629">
        <v>2418417.813228392</v>
      </c>
      <c r="E111" s="630">
        <v>61824.465116279069</v>
      </c>
      <c r="F111" s="631">
        <v>2356593.3481121128</v>
      </c>
      <c r="G111" s="631">
        <v>2387505.5806702524</v>
      </c>
      <c r="H111" s="633">
        <v>317384.36734344519</v>
      </c>
      <c r="I111" s="634">
        <v>317384.36734344519</v>
      </c>
      <c r="J111" s="514">
        <f t="shared" si="26"/>
        <v>0</v>
      </c>
      <c r="K111" s="514"/>
      <c r="L111" s="518">
        <f t="shared" si="24"/>
        <v>317384.36734344519</v>
      </c>
      <c r="M111" s="514">
        <f>IF(L111&lt;&gt;0,+H111-L111,0)</f>
        <v>0</v>
      </c>
      <c r="N111" s="518">
        <f t="shared" si="25"/>
        <v>317384.36734344519</v>
      </c>
      <c r="O111" s="514">
        <f t="shared" si="21"/>
        <v>0</v>
      </c>
      <c r="P111" s="514">
        <f t="shared" si="22"/>
        <v>0</v>
      </c>
    </row>
    <row r="112" spans="1:16">
      <c r="B112" s="195" t="str">
        <f t="shared" si="23"/>
        <v/>
      </c>
      <c r="C112" s="507">
        <f>IF(D93="","-",+C111+1)</f>
        <v>2020</v>
      </c>
      <c r="D112" s="629">
        <v>2356593.3481121128</v>
      </c>
      <c r="E112" s="630">
        <v>63296.476190476191</v>
      </c>
      <c r="F112" s="631">
        <v>2293296.8719216366</v>
      </c>
      <c r="G112" s="631">
        <v>2324945.110016875</v>
      </c>
      <c r="H112" s="633">
        <v>313399.73202884034</v>
      </c>
      <c r="I112" s="634">
        <v>313399.73202884034</v>
      </c>
      <c r="J112" s="514">
        <f t="shared" si="26"/>
        <v>0</v>
      </c>
      <c r="K112" s="514"/>
      <c r="L112" s="518">
        <f t="shared" si="24"/>
        <v>313399.73202884034</v>
      </c>
      <c r="M112" s="514">
        <f>IF(L112&lt;&gt;0,+H112-L112,0)</f>
        <v>0</v>
      </c>
      <c r="N112" s="518">
        <f t="shared" si="25"/>
        <v>313399.73202884034</v>
      </c>
      <c r="O112" s="514">
        <f t="shared" si="21"/>
        <v>0</v>
      </c>
      <c r="P112" s="514">
        <f t="shared" si="22"/>
        <v>0</v>
      </c>
    </row>
    <row r="113" spans="2:16">
      <c r="B113" s="195" t="str">
        <f t="shared" si="23"/>
        <v/>
      </c>
      <c r="C113" s="507">
        <f>IF(D93="","-",+C112+1)</f>
        <v>2021</v>
      </c>
      <c r="D113" s="374">
        <f>IF(F112+SUM(E$99:E112)=D$92,F112,D$92-SUM(E$99:E112))</f>
        <v>2293296.8719216366</v>
      </c>
      <c r="E113" s="522">
        <f t="shared" ref="E113:E154" si="27">IF(+$J$96&lt;F112,$J$96,D113)</f>
        <v>64840.292682926833</v>
      </c>
      <c r="F113" s="523">
        <f t="shared" ref="F113:F154" si="28">+D113-E113</f>
        <v>2228456.57923871</v>
      </c>
      <c r="G113" s="523">
        <f t="shared" ref="G113:G154" si="29">+(F113+D113)/2</f>
        <v>2260876.7255801735</v>
      </c>
      <c r="H113" s="526">
        <f t="shared" ref="H113:H154" si="30">+J$94*G113+E113</f>
        <v>321481.96510916646</v>
      </c>
      <c r="I113" s="577">
        <f t="shared" ref="I113:I154" si="31">+J$95*G113+E113</f>
        <v>321481.96510916646</v>
      </c>
      <c r="J113" s="514">
        <f t="shared" si="26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>
      <c r="B114" s="195" t="str">
        <f t="shared" si="23"/>
        <v/>
      </c>
      <c r="C114" s="507">
        <f>IF(D93="","-",+C113+1)</f>
        <v>2022</v>
      </c>
      <c r="D114" s="374">
        <f>IF(F113+SUM(E$99:E113)=D$92,F113,D$92-SUM(E$99:E113))</f>
        <v>2228456.57923871</v>
      </c>
      <c r="E114" s="522">
        <f t="shared" si="27"/>
        <v>64840.292682926833</v>
      </c>
      <c r="F114" s="523">
        <f t="shared" si="28"/>
        <v>2163616.2865557834</v>
      </c>
      <c r="G114" s="523">
        <f t="shared" si="29"/>
        <v>2196036.4328972464</v>
      </c>
      <c r="H114" s="526">
        <f t="shared" si="30"/>
        <v>314121.66944754298</v>
      </c>
      <c r="I114" s="577">
        <f t="shared" si="31"/>
        <v>314121.66944754298</v>
      </c>
      <c r="J114" s="514">
        <f t="shared" si="26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>
      <c r="B115" s="195" t="str">
        <f t="shared" si="23"/>
        <v/>
      </c>
      <c r="C115" s="507">
        <f>IF(D93="","-",+C114+1)</f>
        <v>2023</v>
      </c>
      <c r="D115" s="374">
        <f>IF(F114+SUM(E$99:E114)=D$92,F114,D$92-SUM(E$99:E114))</f>
        <v>2163616.2865557834</v>
      </c>
      <c r="E115" s="522">
        <f t="shared" si="27"/>
        <v>64840.292682926833</v>
      </c>
      <c r="F115" s="523">
        <f t="shared" si="28"/>
        <v>2098775.9938728567</v>
      </c>
      <c r="G115" s="523">
        <f t="shared" si="29"/>
        <v>2131196.1402143203</v>
      </c>
      <c r="H115" s="526">
        <f t="shared" si="30"/>
        <v>306761.37378591957</v>
      </c>
      <c r="I115" s="577">
        <f t="shared" si="31"/>
        <v>306761.37378591957</v>
      </c>
      <c r="J115" s="514">
        <f t="shared" si="26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>
      <c r="B116" s="195" t="str">
        <f t="shared" si="23"/>
        <v/>
      </c>
      <c r="C116" s="507">
        <f>IF(D93="","-",+C115+1)</f>
        <v>2024</v>
      </c>
      <c r="D116" s="374">
        <f>IF(F115+SUM(E$99:E115)=D$92,F115,D$92-SUM(E$99:E115))</f>
        <v>2098775.9938728567</v>
      </c>
      <c r="E116" s="522">
        <f t="shared" si="27"/>
        <v>64840.292682926833</v>
      </c>
      <c r="F116" s="523">
        <f t="shared" si="28"/>
        <v>2033935.7011899299</v>
      </c>
      <c r="G116" s="523">
        <f t="shared" si="29"/>
        <v>2066355.8475313932</v>
      </c>
      <c r="H116" s="526">
        <f t="shared" si="30"/>
        <v>299401.07812429609</v>
      </c>
      <c r="I116" s="577">
        <f t="shared" si="31"/>
        <v>299401.07812429609</v>
      </c>
      <c r="J116" s="514">
        <f t="shared" si="26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>
      <c r="B117" s="195" t="str">
        <f t="shared" si="23"/>
        <v/>
      </c>
      <c r="C117" s="507">
        <f>IF(D93="","-",+C116+1)</f>
        <v>2025</v>
      </c>
      <c r="D117" s="374">
        <f>IF(F116+SUM(E$99:E116)=D$92,F116,D$92-SUM(E$99:E116))</f>
        <v>2033935.7011899299</v>
      </c>
      <c r="E117" s="522">
        <f t="shared" si="27"/>
        <v>64840.292682926833</v>
      </c>
      <c r="F117" s="523">
        <f t="shared" si="28"/>
        <v>1969095.408507003</v>
      </c>
      <c r="G117" s="523">
        <f t="shared" si="29"/>
        <v>2001515.5548484665</v>
      </c>
      <c r="H117" s="526">
        <f t="shared" si="30"/>
        <v>292040.78246267268</v>
      </c>
      <c r="I117" s="577">
        <f t="shared" si="31"/>
        <v>292040.78246267268</v>
      </c>
      <c r="J117" s="514">
        <f t="shared" si="26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>
      <c r="B118" s="195" t="str">
        <f t="shared" si="23"/>
        <v/>
      </c>
      <c r="C118" s="507">
        <f>IF(D93="","-",+C117+1)</f>
        <v>2026</v>
      </c>
      <c r="D118" s="374">
        <f>IF(F117+SUM(E$99:E117)=D$92,F117,D$92-SUM(E$99:E117))</f>
        <v>1969095.408507003</v>
      </c>
      <c r="E118" s="522">
        <f t="shared" si="27"/>
        <v>64840.292682926833</v>
      </c>
      <c r="F118" s="523">
        <f t="shared" si="28"/>
        <v>1904255.1158240761</v>
      </c>
      <c r="G118" s="523">
        <f t="shared" si="29"/>
        <v>1936675.2621655394</v>
      </c>
      <c r="H118" s="526">
        <f t="shared" si="30"/>
        <v>284680.48680104915</v>
      </c>
      <c r="I118" s="577">
        <f t="shared" si="31"/>
        <v>284680.48680104915</v>
      </c>
      <c r="J118" s="514">
        <f t="shared" si="26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>
      <c r="B119" s="195" t="str">
        <f t="shared" si="23"/>
        <v/>
      </c>
      <c r="C119" s="507">
        <f>IF(D93="","-",+C118+1)</f>
        <v>2027</v>
      </c>
      <c r="D119" s="374">
        <f>IF(F118+SUM(E$99:E118)=D$92,F118,D$92-SUM(E$99:E118))</f>
        <v>1904255.1158240761</v>
      </c>
      <c r="E119" s="522">
        <f t="shared" si="27"/>
        <v>64840.292682926833</v>
      </c>
      <c r="F119" s="523">
        <f t="shared" si="28"/>
        <v>1839414.8231411492</v>
      </c>
      <c r="G119" s="523">
        <f t="shared" si="29"/>
        <v>1871834.9694826128</v>
      </c>
      <c r="H119" s="526">
        <f t="shared" si="30"/>
        <v>277320.19113942573</v>
      </c>
      <c r="I119" s="577">
        <f t="shared" si="31"/>
        <v>277320.19113942573</v>
      </c>
      <c r="J119" s="514">
        <f t="shared" si="26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>
      <c r="B120" s="195" t="str">
        <f t="shared" si="23"/>
        <v/>
      </c>
      <c r="C120" s="507">
        <f>IF(D93="","-",+C119+1)</f>
        <v>2028</v>
      </c>
      <c r="D120" s="374">
        <f>IF(F119+SUM(E$99:E119)=D$92,F119,D$92-SUM(E$99:E119))</f>
        <v>1839414.8231411492</v>
      </c>
      <c r="E120" s="522">
        <f t="shared" si="27"/>
        <v>64840.292682926833</v>
      </c>
      <c r="F120" s="523">
        <f t="shared" si="28"/>
        <v>1774574.5304582224</v>
      </c>
      <c r="G120" s="523">
        <f t="shared" si="29"/>
        <v>1806994.6767996857</v>
      </c>
      <c r="H120" s="526">
        <f t="shared" si="30"/>
        <v>269959.8954778022</v>
      </c>
      <c r="I120" s="577">
        <f t="shared" si="31"/>
        <v>269959.8954778022</v>
      </c>
      <c r="J120" s="514">
        <f t="shared" si="26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>
      <c r="B121" s="195" t="str">
        <f t="shared" si="23"/>
        <v/>
      </c>
      <c r="C121" s="507">
        <f>IF(D93="","-",+C120+1)</f>
        <v>2029</v>
      </c>
      <c r="D121" s="374">
        <f>IF(F120+SUM(E$99:E120)=D$92,F120,D$92-SUM(E$99:E120))</f>
        <v>1774574.5304582224</v>
      </c>
      <c r="E121" s="522">
        <f t="shared" si="27"/>
        <v>64840.292682926833</v>
      </c>
      <c r="F121" s="523">
        <f t="shared" si="28"/>
        <v>1709734.2377752955</v>
      </c>
      <c r="G121" s="523">
        <f t="shared" si="29"/>
        <v>1742154.3841167591</v>
      </c>
      <c r="H121" s="526">
        <f t="shared" si="30"/>
        <v>262599.59981617879</v>
      </c>
      <c r="I121" s="577">
        <f t="shared" si="31"/>
        <v>262599.59981617879</v>
      </c>
      <c r="J121" s="514">
        <f t="shared" si="26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>
      <c r="B122" s="195" t="str">
        <f t="shared" si="23"/>
        <v/>
      </c>
      <c r="C122" s="507">
        <f>IF(D93="","-",+C121+1)</f>
        <v>2030</v>
      </c>
      <c r="D122" s="374">
        <f>IF(F121+SUM(E$99:E121)=D$92,F121,D$92-SUM(E$99:E121))</f>
        <v>1709734.2377752955</v>
      </c>
      <c r="E122" s="522">
        <f t="shared" si="27"/>
        <v>64840.292682926833</v>
      </c>
      <c r="F122" s="523">
        <f t="shared" si="28"/>
        <v>1644893.9450923686</v>
      </c>
      <c r="G122" s="523">
        <f t="shared" si="29"/>
        <v>1677314.091433832</v>
      </c>
      <c r="H122" s="526">
        <f t="shared" si="30"/>
        <v>255239.30415455531</v>
      </c>
      <c r="I122" s="577">
        <f t="shared" si="31"/>
        <v>255239.30415455531</v>
      </c>
      <c r="J122" s="514">
        <f t="shared" si="26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>
      <c r="B123" s="195" t="str">
        <f t="shared" si="23"/>
        <v/>
      </c>
      <c r="C123" s="507">
        <f>IF(D93="","-",+C122+1)</f>
        <v>2031</v>
      </c>
      <c r="D123" s="374">
        <f>IF(F122+SUM(E$99:E122)=D$92,F122,D$92-SUM(E$99:E122))</f>
        <v>1644893.9450923686</v>
      </c>
      <c r="E123" s="522">
        <f t="shared" si="27"/>
        <v>64840.292682926833</v>
      </c>
      <c r="F123" s="523">
        <f t="shared" si="28"/>
        <v>1580053.6524094418</v>
      </c>
      <c r="G123" s="523">
        <f t="shared" si="29"/>
        <v>1612473.7987509053</v>
      </c>
      <c r="H123" s="526">
        <f t="shared" si="30"/>
        <v>247879.00849293187</v>
      </c>
      <c r="I123" s="577">
        <f t="shared" si="31"/>
        <v>247879.00849293187</v>
      </c>
      <c r="J123" s="514">
        <f t="shared" si="26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>
      <c r="B124" s="195" t="str">
        <f t="shared" si="23"/>
        <v/>
      </c>
      <c r="C124" s="507">
        <f>IF(D93="","-",+C123+1)</f>
        <v>2032</v>
      </c>
      <c r="D124" s="374">
        <f>IF(F123+SUM(E$99:E123)=D$92,F123,D$92-SUM(E$99:E123))</f>
        <v>1580053.6524094418</v>
      </c>
      <c r="E124" s="522">
        <f t="shared" si="27"/>
        <v>64840.292682926833</v>
      </c>
      <c r="F124" s="523">
        <f t="shared" si="28"/>
        <v>1515213.3597265149</v>
      </c>
      <c r="G124" s="523">
        <f t="shared" si="29"/>
        <v>1547633.5060679782</v>
      </c>
      <c r="H124" s="526">
        <f t="shared" si="30"/>
        <v>240518.71283130837</v>
      </c>
      <c r="I124" s="577">
        <f t="shared" si="31"/>
        <v>240518.71283130837</v>
      </c>
      <c r="J124" s="514">
        <f t="shared" si="26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>
      <c r="B125" s="195" t="str">
        <f t="shared" si="23"/>
        <v/>
      </c>
      <c r="C125" s="507">
        <f>IF(D93="","-",+C124+1)</f>
        <v>2033</v>
      </c>
      <c r="D125" s="374">
        <f>IF(F124+SUM(E$99:E124)=D$92,F124,D$92-SUM(E$99:E124))</f>
        <v>1515213.3597265149</v>
      </c>
      <c r="E125" s="522">
        <f t="shared" si="27"/>
        <v>64840.292682926833</v>
      </c>
      <c r="F125" s="523">
        <f t="shared" si="28"/>
        <v>1450373.067043588</v>
      </c>
      <c r="G125" s="523">
        <f t="shared" si="29"/>
        <v>1482793.2133850516</v>
      </c>
      <c r="H125" s="526">
        <f t="shared" si="30"/>
        <v>233158.41716968492</v>
      </c>
      <c r="I125" s="577">
        <f t="shared" si="31"/>
        <v>233158.41716968492</v>
      </c>
      <c r="J125" s="514">
        <f t="shared" si="26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>
      <c r="B126" s="195" t="str">
        <f t="shared" si="23"/>
        <v/>
      </c>
      <c r="C126" s="507">
        <f>IF(D93="","-",+C125+1)</f>
        <v>2034</v>
      </c>
      <c r="D126" s="374">
        <f>IF(F125+SUM(E$99:E125)=D$92,F125,D$92-SUM(E$99:E125))</f>
        <v>1450373.067043588</v>
      </c>
      <c r="E126" s="522">
        <f t="shared" si="27"/>
        <v>64840.292682926833</v>
      </c>
      <c r="F126" s="523">
        <f t="shared" si="28"/>
        <v>1385532.7743606612</v>
      </c>
      <c r="G126" s="523">
        <f t="shared" si="29"/>
        <v>1417952.9207021245</v>
      </c>
      <c r="H126" s="526">
        <f t="shared" si="30"/>
        <v>225798.12150806145</v>
      </c>
      <c r="I126" s="577">
        <f t="shared" si="31"/>
        <v>225798.12150806145</v>
      </c>
      <c r="J126" s="514">
        <f t="shared" si="26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>
      <c r="B127" s="195" t="str">
        <f t="shared" si="23"/>
        <v/>
      </c>
      <c r="C127" s="507">
        <f>IF(D93="","-",+C126+1)</f>
        <v>2035</v>
      </c>
      <c r="D127" s="374">
        <f>IF(F126+SUM(E$99:E126)=D$92,F126,D$92-SUM(E$99:E126))</f>
        <v>1385532.7743606612</v>
      </c>
      <c r="E127" s="522">
        <f t="shared" si="27"/>
        <v>64840.292682926833</v>
      </c>
      <c r="F127" s="523">
        <f t="shared" si="28"/>
        <v>1320692.4816777343</v>
      </c>
      <c r="G127" s="523">
        <f t="shared" si="29"/>
        <v>1353112.6280191978</v>
      </c>
      <c r="H127" s="526">
        <f t="shared" si="30"/>
        <v>218437.82584643801</v>
      </c>
      <c r="I127" s="577">
        <f t="shared" si="31"/>
        <v>218437.82584643801</v>
      </c>
      <c r="J127" s="514">
        <f t="shared" si="26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>
      <c r="B128" s="195" t="str">
        <f t="shared" si="23"/>
        <v/>
      </c>
      <c r="C128" s="507">
        <f>IF(D93="","-",+C127+1)</f>
        <v>2036</v>
      </c>
      <c r="D128" s="374">
        <f>IF(F127+SUM(E$99:E127)=D$92,F127,D$92-SUM(E$99:E127))</f>
        <v>1320692.4816777343</v>
      </c>
      <c r="E128" s="522">
        <f t="shared" si="27"/>
        <v>64840.292682926833</v>
      </c>
      <c r="F128" s="523">
        <f t="shared" si="28"/>
        <v>1255852.1889948074</v>
      </c>
      <c r="G128" s="523">
        <f t="shared" si="29"/>
        <v>1288272.3353362707</v>
      </c>
      <c r="H128" s="526">
        <f t="shared" si="30"/>
        <v>211077.5301848145</v>
      </c>
      <c r="I128" s="577">
        <f t="shared" si="31"/>
        <v>211077.5301848145</v>
      </c>
      <c r="J128" s="514">
        <f t="shared" si="26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>
      <c r="B129" s="195" t="str">
        <f t="shared" si="23"/>
        <v/>
      </c>
      <c r="C129" s="507">
        <f>IF(D93="","-",+C128+1)</f>
        <v>2037</v>
      </c>
      <c r="D129" s="374">
        <f>IF(F128+SUM(E$99:E128)=D$92,F128,D$92-SUM(E$99:E128))</f>
        <v>1255852.1889948074</v>
      </c>
      <c r="E129" s="522">
        <f t="shared" si="27"/>
        <v>64840.292682926833</v>
      </c>
      <c r="F129" s="523">
        <f t="shared" si="28"/>
        <v>1191011.8963118806</v>
      </c>
      <c r="G129" s="523">
        <f t="shared" si="29"/>
        <v>1223432.0426533441</v>
      </c>
      <c r="H129" s="526">
        <f t="shared" si="30"/>
        <v>203717.23452319106</v>
      </c>
      <c r="I129" s="577">
        <f t="shared" si="31"/>
        <v>203717.23452319106</v>
      </c>
      <c r="J129" s="514">
        <f t="shared" si="26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>
      <c r="B130" s="195" t="str">
        <f t="shared" si="23"/>
        <v/>
      </c>
      <c r="C130" s="507">
        <f>IF(D93="","-",+C129+1)</f>
        <v>2038</v>
      </c>
      <c r="D130" s="374">
        <f>IF(F129+SUM(E$99:E129)=D$92,F129,D$92-SUM(E$99:E129))</f>
        <v>1191011.8963118806</v>
      </c>
      <c r="E130" s="522">
        <f t="shared" si="27"/>
        <v>64840.292682926833</v>
      </c>
      <c r="F130" s="523">
        <f t="shared" si="28"/>
        <v>1126171.6036289537</v>
      </c>
      <c r="G130" s="523">
        <f t="shared" si="29"/>
        <v>1158591.749970417</v>
      </c>
      <c r="H130" s="526">
        <f t="shared" si="30"/>
        <v>196356.93886156759</v>
      </c>
      <c r="I130" s="577">
        <f t="shared" si="31"/>
        <v>196356.93886156759</v>
      </c>
      <c r="J130" s="514">
        <f t="shared" si="26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>
      <c r="B131" s="195" t="str">
        <f t="shared" si="23"/>
        <v/>
      </c>
      <c r="C131" s="507">
        <f>IF(D93="","-",+C130+1)</f>
        <v>2039</v>
      </c>
      <c r="D131" s="374">
        <f>IF(F130+SUM(E$99:E130)=D$92,F130,D$92-SUM(E$99:E130))</f>
        <v>1126171.6036289537</v>
      </c>
      <c r="E131" s="522">
        <f t="shared" si="27"/>
        <v>64840.292682926833</v>
      </c>
      <c r="F131" s="523">
        <f t="shared" si="28"/>
        <v>1061331.3109460268</v>
      </c>
      <c r="G131" s="523">
        <f t="shared" si="29"/>
        <v>1093751.4572874904</v>
      </c>
      <c r="H131" s="526">
        <f t="shared" si="30"/>
        <v>188996.64319994411</v>
      </c>
      <c r="I131" s="577">
        <f t="shared" si="31"/>
        <v>188996.64319994411</v>
      </c>
      <c r="J131" s="514">
        <f t="shared" si="26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>
      <c r="B132" s="195" t="str">
        <f t="shared" si="23"/>
        <v/>
      </c>
      <c r="C132" s="507">
        <f>IF(D93="","-",+C131+1)</f>
        <v>2040</v>
      </c>
      <c r="D132" s="374">
        <f>IF(F131+SUM(E$99:E131)=D$92,F131,D$92-SUM(E$99:E131))</f>
        <v>1061331.3109460268</v>
      </c>
      <c r="E132" s="522">
        <f t="shared" si="27"/>
        <v>64840.292682926833</v>
      </c>
      <c r="F132" s="523">
        <f t="shared" si="28"/>
        <v>996491.01826309995</v>
      </c>
      <c r="G132" s="523">
        <f t="shared" si="29"/>
        <v>1028911.1646045634</v>
      </c>
      <c r="H132" s="526">
        <f t="shared" si="30"/>
        <v>181636.34753832064</v>
      </c>
      <c r="I132" s="577">
        <f t="shared" si="31"/>
        <v>181636.34753832064</v>
      </c>
      <c r="J132" s="514">
        <f t="shared" si="26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>
      <c r="B133" s="195" t="str">
        <f t="shared" si="23"/>
        <v/>
      </c>
      <c r="C133" s="507">
        <f>IF(D93="","-",+C132+1)</f>
        <v>2041</v>
      </c>
      <c r="D133" s="374">
        <f>IF(F132+SUM(E$99:E132)=D$92,F132,D$92-SUM(E$99:E132))</f>
        <v>996491.01826309995</v>
      </c>
      <c r="E133" s="522">
        <f t="shared" si="27"/>
        <v>64840.292682926833</v>
      </c>
      <c r="F133" s="523">
        <f t="shared" si="28"/>
        <v>931650.72558017308</v>
      </c>
      <c r="G133" s="523">
        <f t="shared" si="29"/>
        <v>964070.87192163651</v>
      </c>
      <c r="H133" s="526">
        <f t="shared" si="30"/>
        <v>174276.05187669717</v>
      </c>
      <c r="I133" s="577">
        <f t="shared" si="31"/>
        <v>174276.05187669717</v>
      </c>
      <c r="J133" s="514">
        <f t="shared" si="26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>
      <c r="B134" s="195" t="str">
        <f t="shared" si="23"/>
        <v/>
      </c>
      <c r="C134" s="507">
        <f>IF(D93="","-",+C133+1)</f>
        <v>2042</v>
      </c>
      <c r="D134" s="374">
        <f>IF(F133+SUM(E$99:E133)=D$92,F133,D$92-SUM(E$99:E133))</f>
        <v>931650.72558017308</v>
      </c>
      <c r="E134" s="522">
        <f t="shared" si="27"/>
        <v>64840.292682926833</v>
      </c>
      <c r="F134" s="523">
        <f t="shared" si="28"/>
        <v>866810.43289724621</v>
      </c>
      <c r="G134" s="523">
        <f t="shared" si="29"/>
        <v>899230.57923870964</v>
      </c>
      <c r="H134" s="526">
        <f t="shared" si="30"/>
        <v>166915.75621507372</v>
      </c>
      <c r="I134" s="577">
        <f t="shared" si="31"/>
        <v>166915.75621507372</v>
      </c>
      <c r="J134" s="514">
        <f t="shared" si="26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>
      <c r="B135" s="195" t="str">
        <f t="shared" si="23"/>
        <v/>
      </c>
      <c r="C135" s="507">
        <f>IF(D93="","-",+C134+1)</f>
        <v>2043</v>
      </c>
      <c r="D135" s="374">
        <f>IF(F134+SUM(E$99:E134)=D$92,F134,D$92-SUM(E$99:E134))</f>
        <v>866810.43289724621</v>
      </c>
      <c r="E135" s="522">
        <f t="shared" si="27"/>
        <v>64840.292682926833</v>
      </c>
      <c r="F135" s="523">
        <f t="shared" si="28"/>
        <v>801970.14021431934</v>
      </c>
      <c r="G135" s="523">
        <f t="shared" si="29"/>
        <v>834390.28655578278</v>
      </c>
      <c r="H135" s="526">
        <f t="shared" si="30"/>
        <v>159555.46055345025</v>
      </c>
      <c r="I135" s="577">
        <f t="shared" si="31"/>
        <v>159555.46055345025</v>
      </c>
      <c r="J135" s="514">
        <f t="shared" si="26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>
      <c r="B136" s="195" t="str">
        <f t="shared" si="23"/>
        <v/>
      </c>
      <c r="C136" s="507">
        <f>IF(D93="","-",+C135+1)</f>
        <v>2044</v>
      </c>
      <c r="D136" s="374">
        <f>IF(F135+SUM(E$99:E135)=D$92,F135,D$92-SUM(E$99:E135))</f>
        <v>801970.14021431934</v>
      </c>
      <c r="E136" s="522">
        <f t="shared" si="27"/>
        <v>64840.292682926833</v>
      </c>
      <c r="F136" s="523">
        <f t="shared" si="28"/>
        <v>737129.84753139247</v>
      </c>
      <c r="G136" s="523">
        <f t="shared" si="29"/>
        <v>769549.99387285591</v>
      </c>
      <c r="H136" s="526">
        <f t="shared" si="30"/>
        <v>152195.16489182677</v>
      </c>
      <c r="I136" s="577">
        <f t="shared" si="31"/>
        <v>152195.16489182677</v>
      </c>
      <c r="J136" s="514">
        <f t="shared" si="26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>
      <c r="B137" s="195" t="str">
        <f t="shared" si="23"/>
        <v/>
      </c>
      <c r="C137" s="507">
        <f>IF(D93="","-",+C136+1)</f>
        <v>2045</v>
      </c>
      <c r="D137" s="374">
        <f>IF(F136+SUM(E$99:E136)=D$92,F136,D$92-SUM(E$99:E136))</f>
        <v>737129.84753139247</v>
      </c>
      <c r="E137" s="522">
        <f t="shared" si="27"/>
        <v>64840.292682926833</v>
      </c>
      <c r="F137" s="523">
        <f t="shared" si="28"/>
        <v>672289.5548484656</v>
      </c>
      <c r="G137" s="523">
        <f t="shared" si="29"/>
        <v>704709.70118992904</v>
      </c>
      <c r="H137" s="526">
        <f t="shared" si="30"/>
        <v>144834.8692302033</v>
      </c>
      <c r="I137" s="577">
        <f t="shared" si="31"/>
        <v>144834.8692302033</v>
      </c>
      <c r="J137" s="514">
        <f t="shared" si="26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>
      <c r="B138" s="195" t="str">
        <f t="shared" si="23"/>
        <v/>
      </c>
      <c r="C138" s="507">
        <f>IF(D93="","-",+C137+1)</f>
        <v>2046</v>
      </c>
      <c r="D138" s="374">
        <f>IF(F137+SUM(E$99:E137)=D$92,F137,D$92-SUM(E$99:E137))</f>
        <v>672289.5548484656</v>
      </c>
      <c r="E138" s="522">
        <f t="shared" si="27"/>
        <v>64840.292682926833</v>
      </c>
      <c r="F138" s="523">
        <f t="shared" si="28"/>
        <v>607449.26216553873</v>
      </c>
      <c r="G138" s="523">
        <f t="shared" si="29"/>
        <v>639869.40850700217</v>
      </c>
      <c r="H138" s="526">
        <f t="shared" si="30"/>
        <v>137474.57356857986</v>
      </c>
      <c r="I138" s="577">
        <f t="shared" si="31"/>
        <v>137474.57356857986</v>
      </c>
      <c r="J138" s="514">
        <f t="shared" si="26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>
      <c r="B139" s="195" t="str">
        <f t="shared" si="23"/>
        <v/>
      </c>
      <c r="C139" s="507">
        <f>IF(D93="","-",+C138+1)</f>
        <v>2047</v>
      </c>
      <c r="D139" s="374">
        <f>IF(F138+SUM(E$99:E138)=D$92,F138,D$92-SUM(E$99:E138))</f>
        <v>607449.26216553873</v>
      </c>
      <c r="E139" s="522">
        <f t="shared" si="27"/>
        <v>64840.292682926833</v>
      </c>
      <c r="F139" s="523">
        <f t="shared" si="28"/>
        <v>542608.96948261186</v>
      </c>
      <c r="G139" s="523">
        <f t="shared" si="29"/>
        <v>575029.1158240753</v>
      </c>
      <c r="H139" s="526">
        <f t="shared" si="30"/>
        <v>130114.27790695638</v>
      </c>
      <c r="I139" s="577">
        <f t="shared" si="31"/>
        <v>130114.27790695638</v>
      </c>
      <c r="J139" s="514">
        <f t="shared" si="26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>
      <c r="B140" s="195" t="str">
        <f t="shared" si="23"/>
        <v/>
      </c>
      <c r="C140" s="507">
        <f>IF(D93="","-",+C139+1)</f>
        <v>2048</v>
      </c>
      <c r="D140" s="374">
        <f>IF(F139+SUM(E$99:E139)=D$92,F139,D$92-SUM(E$99:E139))</f>
        <v>542608.96948261186</v>
      </c>
      <c r="E140" s="522">
        <f t="shared" si="27"/>
        <v>64840.292682926833</v>
      </c>
      <c r="F140" s="523">
        <f t="shared" si="28"/>
        <v>477768.67679968505</v>
      </c>
      <c r="G140" s="523">
        <f t="shared" si="29"/>
        <v>510188.82314114843</v>
      </c>
      <c r="H140" s="526">
        <f t="shared" si="30"/>
        <v>122753.98224533291</v>
      </c>
      <c r="I140" s="577">
        <f t="shared" si="31"/>
        <v>122753.98224533291</v>
      </c>
      <c r="J140" s="514">
        <f t="shared" si="26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>
      <c r="B141" s="195" t="str">
        <f t="shared" si="23"/>
        <v/>
      </c>
      <c r="C141" s="507">
        <f>IF(D93="","-",+C140+1)</f>
        <v>2049</v>
      </c>
      <c r="D141" s="374">
        <f>IF(F140+SUM(E$99:E140)=D$92,F140,D$92-SUM(E$99:E140))</f>
        <v>477768.67679968505</v>
      </c>
      <c r="E141" s="522">
        <f t="shared" si="27"/>
        <v>64840.292682926833</v>
      </c>
      <c r="F141" s="523">
        <f t="shared" si="28"/>
        <v>412928.38411675824</v>
      </c>
      <c r="G141" s="523">
        <f t="shared" si="29"/>
        <v>445348.53045822168</v>
      </c>
      <c r="H141" s="526">
        <f t="shared" si="30"/>
        <v>115393.68658370947</v>
      </c>
      <c r="I141" s="577">
        <f t="shared" si="31"/>
        <v>115393.68658370947</v>
      </c>
      <c r="J141" s="514">
        <f t="shared" si="26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>
      <c r="B142" s="195" t="str">
        <f t="shared" si="23"/>
        <v/>
      </c>
      <c r="C142" s="507">
        <f>IF(D93="","-",+C141+1)</f>
        <v>2050</v>
      </c>
      <c r="D142" s="374">
        <f>IF(F141+SUM(E$99:E141)=D$92,F141,D$92-SUM(E$99:E141))</f>
        <v>412928.38411675824</v>
      </c>
      <c r="E142" s="522">
        <f t="shared" si="27"/>
        <v>64840.292682926833</v>
      </c>
      <c r="F142" s="523">
        <f t="shared" si="28"/>
        <v>348088.09143383143</v>
      </c>
      <c r="G142" s="523">
        <f t="shared" si="29"/>
        <v>380508.23777529481</v>
      </c>
      <c r="H142" s="526">
        <f t="shared" si="30"/>
        <v>108033.39092208599</v>
      </c>
      <c r="I142" s="577">
        <f t="shared" si="31"/>
        <v>108033.39092208599</v>
      </c>
      <c r="J142" s="514">
        <f t="shared" si="26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>
      <c r="B143" s="195" t="str">
        <f t="shared" si="23"/>
        <v/>
      </c>
      <c r="C143" s="507">
        <f>IF(D93="","-",+C142+1)</f>
        <v>2051</v>
      </c>
      <c r="D143" s="374">
        <f>IF(F142+SUM(E$99:E142)=D$92,F142,D$92-SUM(E$99:E142))</f>
        <v>348088.09143383143</v>
      </c>
      <c r="E143" s="522">
        <f t="shared" si="27"/>
        <v>64840.292682926833</v>
      </c>
      <c r="F143" s="523">
        <f t="shared" si="28"/>
        <v>283247.79875090462</v>
      </c>
      <c r="G143" s="523">
        <f t="shared" si="29"/>
        <v>315667.94509236806</v>
      </c>
      <c r="H143" s="526">
        <f t="shared" si="30"/>
        <v>100673.09526046253</v>
      </c>
      <c r="I143" s="577">
        <f t="shared" si="31"/>
        <v>100673.09526046253</v>
      </c>
      <c r="J143" s="514">
        <f t="shared" si="26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>
      <c r="B144" s="195" t="str">
        <f t="shared" si="23"/>
        <v/>
      </c>
      <c r="C144" s="507">
        <f>IF(D93="","-",+C143+1)</f>
        <v>2052</v>
      </c>
      <c r="D144" s="374">
        <f>IF(F143+SUM(E$99:E143)=D$92,F143,D$92-SUM(E$99:E143))</f>
        <v>283247.79875090462</v>
      </c>
      <c r="E144" s="522">
        <f t="shared" si="27"/>
        <v>64840.292682926833</v>
      </c>
      <c r="F144" s="523">
        <f t="shared" si="28"/>
        <v>218407.50606797778</v>
      </c>
      <c r="G144" s="523">
        <f t="shared" si="29"/>
        <v>250827.65240944119</v>
      </c>
      <c r="H144" s="526">
        <f t="shared" si="30"/>
        <v>93312.799598839076</v>
      </c>
      <c r="I144" s="577">
        <f t="shared" si="31"/>
        <v>93312.799598839076</v>
      </c>
      <c r="J144" s="514">
        <f t="shared" si="26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>
      <c r="B145" s="195" t="str">
        <f t="shared" si="23"/>
        <v/>
      </c>
      <c r="C145" s="507">
        <f>IF(D93="","-",+C144+1)</f>
        <v>2053</v>
      </c>
      <c r="D145" s="374">
        <f>IF(F144+SUM(E$99:E144)=D$92,F144,D$92-SUM(E$99:E144))</f>
        <v>218407.50606797778</v>
      </c>
      <c r="E145" s="522">
        <f t="shared" si="27"/>
        <v>64840.292682926833</v>
      </c>
      <c r="F145" s="523">
        <f t="shared" si="28"/>
        <v>153567.21338505094</v>
      </c>
      <c r="G145" s="523">
        <f t="shared" si="29"/>
        <v>185987.35972651438</v>
      </c>
      <c r="H145" s="526">
        <f t="shared" si="30"/>
        <v>85952.503937215602</v>
      </c>
      <c r="I145" s="577">
        <f t="shared" si="31"/>
        <v>85952.503937215602</v>
      </c>
      <c r="J145" s="514">
        <f t="shared" si="26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>
      <c r="B146" s="195" t="str">
        <f t="shared" si="23"/>
        <v/>
      </c>
      <c r="C146" s="507">
        <f>IF(D93="","-",+C145+1)</f>
        <v>2054</v>
      </c>
      <c r="D146" s="374">
        <f>IF(F145+SUM(E$99:E145)=D$92,F145,D$92-SUM(E$99:E145))</f>
        <v>153567.21338505094</v>
      </c>
      <c r="E146" s="522">
        <f t="shared" si="27"/>
        <v>64840.292682926833</v>
      </c>
      <c r="F146" s="523">
        <f t="shared" si="28"/>
        <v>88726.920702124102</v>
      </c>
      <c r="G146" s="523">
        <f t="shared" si="29"/>
        <v>121147.06704358752</v>
      </c>
      <c r="H146" s="526">
        <f t="shared" si="30"/>
        <v>78592.208275592144</v>
      </c>
      <c r="I146" s="577">
        <f t="shared" si="31"/>
        <v>78592.208275592144</v>
      </c>
      <c r="J146" s="514">
        <f t="shared" si="26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>
      <c r="B147" s="195" t="str">
        <f t="shared" si="23"/>
        <v/>
      </c>
      <c r="C147" s="507">
        <f>IF(D93="","-",+C146+1)</f>
        <v>2055</v>
      </c>
      <c r="D147" s="374">
        <f>IF(F146+SUM(E$99:E146)=D$92,F146,D$92-SUM(E$99:E146))</f>
        <v>88726.920702124102</v>
      </c>
      <c r="E147" s="522">
        <f t="shared" si="27"/>
        <v>64840.292682926833</v>
      </c>
      <c r="F147" s="523">
        <f t="shared" si="28"/>
        <v>23886.628019197269</v>
      </c>
      <c r="G147" s="523">
        <f t="shared" si="29"/>
        <v>56306.774360660682</v>
      </c>
      <c r="H147" s="526">
        <f t="shared" si="30"/>
        <v>71231.912613968685</v>
      </c>
      <c r="I147" s="577">
        <f t="shared" si="31"/>
        <v>71231.912613968685</v>
      </c>
      <c r="J147" s="514">
        <f t="shared" si="26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>
      <c r="B148" s="195" t="str">
        <f t="shared" si="23"/>
        <v/>
      </c>
      <c r="C148" s="507">
        <f>IF(D93="","-",+C147+1)</f>
        <v>2056</v>
      </c>
      <c r="D148" s="374">
        <f>IF(F147+SUM(E$99:E147)=D$92,F147,D$92-SUM(E$99:E147))</f>
        <v>23886.628019197269</v>
      </c>
      <c r="E148" s="522">
        <f t="shared" si="27"/>
        <v>23886.628019197269</v>
      </c>
      <c r="F148" s="523">
        <f t="shared" si="28"/>
        <v>0</v>
      </c>
      <c r="G148" s="523">
        <f t="shared" si="29"/>
        <v>11943.314009598635</v>
      </c>
      <c r="H148" s="526">
        <f t="shared" si="30"/>
        <v>25242.364069312327</v>
      </c>
      <c r="I148" s="577">
        <f t="shared" si="31"/>
        <v>25242.364069312327</v>
      </c>
      <c r="J148" s="514">
        <f t="shared" si="26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>
      <c r="B149" s="195" t="str">
        <f t="shared" si="23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6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>
      <c r="B150" s="195" t="str">
        <f t="shared" si="23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6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>
      <c r="B151" s="195" t="str">
        <f t="shared" si="23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6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>
      <c r="B152" s="195" t="str">
        <f t="shared" si="23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6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>
      <c r="B153" s="195" t="str">
        <f t="shared" si="23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6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.5" thickBot="1">
      <c r="B154" s="195" t="str">
        <f t="shared" si="23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6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>
      <c r="C155" s="374" t="s">
        <v>78</v>
      </c>
      <c r="D155" s="375"/>
      <c r="E155" s="375">
        <f>SUM(E99:E154)</f>
        <v>2658451.9999999986</v>
      </c>
      <c r="F155" s="375"/>
      <c r="G155" s="375"/>
      <c r="H155" s="375">
        <f>SUM(H99:H154)</f>
        <v>8941868.5016266517</v>
      </c>
      <c r="I155" s="375">
        <f>SUM(I99:I154)</f>
        <v>8941868.5016266517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46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1579453.3470366392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1579453.3470366392</v>
      </c>
      <c r="O6" s="269"/>
      <c r="P6" s="269"/>
    </row>
    <row r="7" spans="1:16" ht="13.5" thickBot="1">
      <c r="C7" s="467" t="s">
        <v>48</v>
      </c>
      <c r="D7" s="624" t="s">
        <v>336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335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388543.90476190473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1785980.4455046374</v>
      </c>
      <c r="H27" s="639">
        <v>1785980.4455046374</v>
      </c>
      <c r="I27" s="511">
        <f t="shared" si="9"/>
        <v>0</v>
      </c>
      <c r="J27" s="511"/>
      <c r="K27" s="518">
        <f t="shared" si="6"/>
        <v>1785980.4455046374</v>
      </c>
      <c r="L27" s="519">
        <f t="shared" si="7"/>
        <v>0</v>
      </c>
      <c r="M27" s="518">
        <f t="shared" si="8"/>
        <v>1785980.4455046374</v>
      </c>
      <c r="N27" s="514">
        <f>IF(M27&lt;&gt;0,+H27-M27,0)</f>
        <v>0</v>
      </c>
      <c r="O27" s="514">
        <f>+N27-L27</f>
        <v>0</v>
      </c>
      <c r="P27" s="272"/>
    </row>
    <row r="28" spans="2:16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379508</v>
      </c>
      <c r="F28" s="631">
        <v>11826805.565427795</v>
      </c>
      <c r="G28" s="630">
        <v>1575824.6681806555</v>
      </c>
      <c r="H28" s="639">
        <v>1575824.6681806555</v>
      </c>
      <c r="I28" s="511">
        <f t="shared" si="9"/>
        <v>0</v>
      </c>
      <c r="J28" s="511"/>
      <c r="K28" s="518">
        <f t="shared" si="6"/>
        <v>1575824.6681806555</v>
      </c>
      <c r="L28" s="519">
        <f t="shared" si="7"/>
        <v>0</v>
      </c>
      <c r="M28" s="518">
        <f t="shared" si="8"/>
        <v>1575824.6681806555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>
      <c r="B29" s="195" t="str">
        <f t="shared" si="5"/>
        <v>IU</v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1873491.9077217309</v>
      </c>
      <c r="H29" s="639">
        <v>1873491.9077217309</v>
      </c>
      <c r="I29" s="511">
        <f t="shared" si="9"/>
        <v>0</v>
      </c>
      <c r="J29" s="511"/>
      <c r="K29" s="518">
        <f t="shared" si="6"/>
        <v>1873491.9077217309</v>
      </c>
      <c r="L29" s="519">
        <f t="shared" si="7"/>
        <v>0</v>
      </c>
      <c r="M29" s="518">
        <f t="shared" si="8"/>
        <v>1873491.9077217309</v>
      </c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>IU</v>
      </c>
      <c r="C30" s="507">
        <f>IF(D11="","-",+C29+1)</f>
        <v>2021</v>
      </c>
      <c r="D30" s="631">
        <v>11428784.980061945</v>
      </c>
      <c r="E30" s="630">
        <v>388543.90476190473</v>
      </c>
      <c r="F30" s="631">
        <v>11040241.07530004</v>
      </c>
      <c r="G30" s="630">
        <v>1579453.3470366392</v>
      </c>
      <c r="H30" s="639">
        <v>1579453.3470366392</v>
      </c>
      <c r="I30" s="511">
        <f t="shared" si="9"/>
        <v>0</v>
      </c>
      <c r="J30" s="511"/>
      <c r="K30" s="518">
        <f t="shared" ref="K30" si="12">G30</f>
        <v>1579453.3470366392</v>
      </c>
      <c r="L30" s="519">
        <f t="shared" ref="L30" si="13">IF(K30&lt;&gt;0,+G30-K30,0)</f>
        <v>0</v>
      </c>
      <c r="M30" s="518">
        <f t="shared" ref="M30" si="14">H30</f>
        <v>1579453.3470366392</v>
      </c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2022</v>
      </c>
      <c r="D31" s="523">
        <f>IF(F30+SUM(E$17:E30)=D$10,F30,D$10-SUM(E$17:E30))</f>
        <v>11040241.07530004</v>
      </c>
      <c r="E31" s="522">
        <f>IF(+I14&lt;F30,I14,D31)</f>
        <v>388543.90476190473</v>
      </c>
      <c r="F31" s="523">
        <f t="shared" ref="F31:F33" si="15">+D31-E31</f>
        <v>10651697.170538135</v>
      </c>
      <c r="G31" s="524">
        <f t="shared" ref="G31:G72" si="16">+I$12*((D31+F31)/2)+E31</f>
        <v>1547088.3499410846</v>
      </c>
      <c r="H31" s="491">
        <f t="shared" ref="H31:H72" si="17">+I$13*((D31+F31)/2)+E31</f>
        <v>1547088.3499410846</v>
      </c>
      <c r="I31" s="511">
        <f t="shared" si="9"/>
        <v>0</v>
      </c>
      <c r="J31" s="511"/>
      <c r="K31" s="525"/>
      <c r="L31" s="514">
        <f t="shared" ref="L31:L72" si="18">IF(K31&lt;&gt;0,+G31-K31,0)</f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2023</v>
      </c>
      <c r="D32" s="523">
        <f>IF(F31+SUM(E$17:E31)=D$10,F31,D$10-SUM(E$17:E31))</f>
        <v>10651697.170538135</v>
      </c>
      <c r="E32" s="522">
        <f>IF(+I14&lt;F31,I14,D32)</f>
        <v>388543.90476190473</v>
      </c>
      <c r="F32" s="523">
        <f t="shared" si="15"/>
        <v>10263153.26577623</v>
      </c>
      <c r="G32" s="524">
        <f t="shared" si="16"/>
        <v>1505584.8773174249</v>
      </c>
      <c r="H32" s="491">
        <f t="shared" si="17"/>
        <v>1505584.8773174249</v>
      </c>
      <c r="I32" s="511">
        <f t="shared" si="9"/>
        <v>0</v>
      </c>
      <c r="J32" s="511"/>
      <c r="K32" s="525"/>
      <c r="L32" s="514">
        <f t="shared" si="1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2024</v>
      </c>
      <c r="D33" s="523">
        <f>IF(F32+SUM(E$17:E32)=D$10,F32,D$10-SUM(E$17:E32))</f>
        <v>10263153.26577623</v>
      </c>
      <c r="E33" s="522">
        <f>IF(+I14&lt;F32,I14,D33)</f>
        <v>388543.90476190473</v>
      </c>
      <c r="F33" s="523">
        <f t="shared" si="15"/>
        <v>9874609.3610143252</v>
      </c>
      <c r="G33" s="524">
        <f t="shared" si="16"/>
        <v>1464081.4046937651</v>
      </c>
      <c r="H33" s="491">
        <f t="shared" si="17"/>
        <v>1464081.4046937651</v>
      </c>
      <c r="I33" s="511">
        <f t="shared" si="9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9874609.3610143252</v>
      </c>
      <c r="E34" s="522">
        <f>IF(+I14&lt;F33,I14,D34)</f>
        <v>388543.90476190473</v>
      </c>
      <c r="F34" s="523">
        <f t="shared" ref="F34:F72" si="19">+D34-E34</f>
        <v>9486065.4562524203</v>
      </c>
      <c r="G34" s="524">
        <f t="shared" si="16"/>
        <v>1422577.9320701053</v>
      </c>
      <c r="H34" s="491">
        <f t="shared" si="17"/>
        <v>1422577.9320701053</v>
      </c>
      <c r="I34" s="511">
        <f t="shared" ref="I34:I72" si="20">H34-G34</f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9486065.4562524203</v>
      </c>
      <c r="E35" s="522">
        <f>IF(+I14&lt;F34,I14,D35)</f>
        <v>388543.90476190473</v>
      </c>
      <c r="F35" s="523">
        <f t="shared" si="19"/>
        <v>9097521.5514905155</v>
      </c>
      <c r="G35" s="524">
        <f t="shared" si="16"/>
        <v>1381074.4594464451</v>
      </c>
      <c r="H35" s="491">
        <f t="shared" si="17"/>
        <v>1381074.4594464451</v>
      </c>
      <c r="I35" s="511">
        <f t="shared" si="20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9097521.5514905155</v>
      </c>
      <c r="E36" s="522">
        <f>IF(+I14&lt;F35,I14,D36)</f>
        <v>388543.90476190473</v>
      </c>
      <c r="F36" s="523">
        <f t="shared" si="19"/>
        <v>8708977.6467286106</v>
      </c>
      <c r="G36" s="524">
        <f t="shared" si="16"/>
        <v>1339570.9868227853</v>
      </c>
      <c r="H36" s="491">
        <f t="shared" si="17"/>
        <v>1339570.9868227853</v>
      </c>
      <c r="I36" s="511">
        <f t="shared" si="20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8708977.6467286106</v>
      </c>
      <c r="E37" s="522">
        <f>IF(+I14&lt;F36,I14,D37)</f>
        <v>388543.90476190473</v>
      </c>
      <c r="F37" s="523">
        <f t="shared" si="19"/>
        <v>8320433.7419667058</v>
      </c>
      <c r="G37" s="524">
        <f t="shared" si="16"/>
        <v>1298067.5141991251</v>
      </c>
      <c r="H37" s="491">
        <f t="shared" si="17"/>
        <v>1298067.5141991251</v>
      </c>
      <c r="I37" s="511">
        <f t="shared" si="20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8320433.7419667058</v>
      </c>
      <c r="E38" s="522">
        <f>IF(+I14&lt;F37,I14,D38)</f>
        <v>388543.90476190473</v>
      </c>
      <c r="F38" s="523">
        <f t="shared" si="19"/>
        <v>7931889.8372048009</v>
      </c>
      <c r="G38" s="524">
        <f t="shared" si="16"/>
        <v>1256564.0415754654</v>
      </c>
      <c r="H38" s="491">
        <f t="shared" si="17"/>
        <v>1256564.0415754654</v>
      </c>
      <c r="I38" s="511">
        <f t="shared" si="20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7931889.8372048009</v>
      </c>
      <c r="E39" s="522">
        <f>IF(+I14&lt;F38,I14,D39)</f>
        <v>388543.90476190473</v>
      </c>
      <c r="F39" s="523">
        <f t="shared" si="19"/>
        <v>7543345.9324428961</v>
      </c>
      <c r="G39" s="524">
        <f t="shared" si="16"/>
        <v>1215060.5689518056</v>
      </c>
      <c r="H39" s="491">
        <f t="shared" si="17"/>
        <v>1215060.5689518056</v>
      </c>
      <c r="I39" s="511">
        <f t="shared" si="20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7543345.9324428961</v>
      </c>
      <c r="E40" s="522">
        <f>IF(+I14&lt;F39,I14,D40)</f>
        <v>388543.90476190473</v>
      </c>
      <c r="F40" s="523">
        <f t="shared" si="19"/>
        <v>7154802.0276809912</v>
      </c>
      <c r="G40" s="524">
        <f t="shared" si="16"/>
        <v>1173557.0963281454</v>
      </c>
      <c r="H40" s="491">
        <f t="shared" si="17"/>
        <v>1173557.0963281454</v>
      </c>
      <c r="I40" s="511">
        <f t="shared" si="20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7154802.0276809912</v>
      </c>
      <c r="E41" s="522">
        <f>IF(+I14&lt;F40,I14,D41)</f>
        <v>388543.90476190473</v>
      </c>
      <c r="F41" s="523">
        <f t="shared" si="19"/>
        <v>6766258.1229190864</v>
      </c>
      <c r="G41" s="524">
        <f t="shared" si="16"/>
        <v>1132053.6237044856</v>
      </c>
      <c r="H41" s="491">
        <f t="shared" si="17"/>
        <v>1132053.6237044856</v>
      </c>
      <c r="I41" s="511">
        <f t="shared" si="20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6766258.1229190864</v>
      </c>
      <c r="E42" s="522">
        <f>IF(+I14&lt;F41,I14,D42)</f>
        <v>388543.90476190473</v>
      </c>
      <c r="F42" s="523">
        <f t="shared" si="19"/>
        <v>6377714.2181571815</v>
      </c>
      <c r="G42" s="524">
        <f t="shared" si="16"/>
        <v>1090550.1510808256</v>
      </c>
      <c r="H42" s="491">
        <f t="shared" si="17"/>
        <v>1090550.1510808256</v>
      </c>
      <c r="I42" s="511">
        <f t="shared" si="20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6377714.2181571815</v>
      </c>
      <c r="E43" s="522">
        <f>IF(+I14&lt;F42,I14,D43)</f>
        <v>388543.90476190473</v>
      </c>
      <c r="F43" s="523">
        <f t="shared" si="19"/>
        <v>5989170.3133952767</v>
      </c>
      <c r="G43" s="524">
        <f t="shared" si="16"/>
        <v>1049046.6784571656</v>
      </c>
      <c r="H43" s="491">
        <f t="shared" si="17"/>
        <v>1049046.6784571656</v>
      </c>
      <c r="I43" s="511">
        <f t="shared" si="20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5989170.3133952767</v>
      </c>
      <c r="E44" s="522">
        <f>IF(+I14&lt;F43,I14,D44)</f>
        <v>388543.90476190473</v>
      </c>
      <c r="F44" s="523">
        <f t="shared" si="19"/>
        <v>5600626.4086333718</v>
      </c>
      <c r="G44" s="524">
        <f t="shared" si="16"/>
        <v>1007543.2058335057</v>
      </c>
      <c r="H44" s="491">
        <f t="shared" si="17"/>
        <v>1007543.2058335057</v>
      </c>
      <c r="I44" s="511">
        <f t="shared" si="20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5600626.4086333718</v>
      </c>
      <c r="E45" s="522">
        <f>IF(+I14&lt;F44,I14,D45)</f>
        <v>388543.90476190473</v>
      </c>
      <c r="F45" s="523">
        <f t="shared" si="19"/>
        <v>5212082.503871467</v>
      </c>
      <c r="G45" s="524">
        <f t="shared" si="16"/>
        <v>966039.73320984584</v>
      </c>
      <c r="H45" s="491">
        <f t="shared" si="17"/>
        <v>966039.73320984584</v>
      </c>
      <c r="I45" s="511">
        <f t="shared" si="20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5212082.503871467</v>
      </c>
      <c r="E46" s="522">
        <f>IF(+I14&lt;F45,I14,D46)</f>
        <v>388543.90476190473</v>
      </c>
      <c r="F46" s="523">
        <f t="shared" si="19"/>
        <v>4823538.5991095621</v>
      </c>
      <c r="G46" s="524">
        <f t="shared" si="16"/>
        <v>924536.26058618585</v>
      </c>
      <c r="H46" s="491">
        <f t="shared" si="17"/>
        <v>924536.26058618585</v>
      </c>
      <c r="I46" s="511">
        <f t="shared" si="20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4823538.5991095621</v>
      </c>
      <c r="E47" s="522">
        <f>IF(+I14&lt;F46,I14,D47)</f>
        <v>388543.90476190473</v>
      </c>
      <c r="F47" s="523">
        <f t="shared" si="19"/>
        <v>4434994.6943476573</v>
      </c>
      <c r="G47" s="524">
        <f t="shared" si="16"/>
        <v>883032.78796252597</v>
      </c>
      <c r="H47" s="491">
        <f t="shared" si="17"/>
        <v>883032.78796252597</v>
      </c>
      <c r="I47" s="511">
        <f t="shared" si="20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4434994.6943476573</v>
      </c>
      <c r="E48" s="522">
        <f>IF(+I14&lt;F47,I14,D48)</f>
        <v>388543.90476190473</v>
      </c>
      <c r="F48" s="523">
        <f t="shared" si="19"/>
        <v>4046450.7895857524</v>
      </c>
      <c r="G48" s="524">
        <f t="shared" si="16"/>
        <v>841529.31533886609</v>
      </c>
      <c r="H48" s="491">
        <f t="shared" si="17"/>
        <v>841529.31533886609</v>
      </c>
      <c r="I48" s="511">
        <f t="shared" si="20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4046450.7895857524</v>
      </c>
      <c r="E49" s="522">
        <f>IF(+I14&lt;F48,I14,D49)</f>
        <v>388543.90476190473</v>
      </c>
      <c r="F49" s="523">
        <f t="shared" si="19"/>
        <v>3657906.8848238476</v>
      </c>
      <c r="G49" s="524">
        <f t="shared" si="16"/>
        <v>800025.84271520609</v>
      </c>
      <c r="H49" s="491">
        <f t="shared" si="17"/>
        <v>800025.84271520609</v>
      </c>
      <c r="I49" s="511">
        <f t="shared" si="20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3657906.8848238476</v>
      </c>
      <c r="E50" s="522">
        <f>IF(+I14&lt;F49,I14,D50)</f>
        <v>388543.90476190473</v>
      </c>
      <c r="F50" s="523">
        <f t="shared" si="19"/>
        <v>3269362.9800619427</v>
      </c>
      <c r="G50" s="524">
        <f t="shared" si="16"/>
        <v>758522.37009154609</v>
      </c>
      <c r="H50" s="491">
        <f t="shared" si="17"/>
        <v>758522.37009154609</v>
      </c>
      <c r="I50" s="511">
        <f t="shared" si="20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3269362.9800619427</v>
      </c>
      <c r="E51" s="522">
        <f>IF(+I14&lt;F50,I14,D51)</f>
        <v>388543.90476190473</v>
      </c>
      <c r="F51" s="523">
        <f t="shared" si="19"/>
        <v>2880819.0753000379</v>
      </c>
      <c r="G51" s="524">
        <f t="shared" si="16"/>
        <v>717018.89746788621</v>
      </c>
      <c r="H51" s="491">
        <f t="shared" si="17"/>
        <v>717018.89746788621</v>
      </c>
      <c r="I51" s="511">
        <f t="shared" si="20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2880819.0753000379</v>
      </c>
      <c r="E52" s="522">
        <f>IF(+I14&lt;F51,I14,D52)</f>
        <v>388543.90476190473</v>
      </c>
      <c r="F52" s="523">
        <f t="shared" si="19"/>
        <v>2492275.170538133</v>
      </c>
      <c r="G52" s="524">
        <f t="shared" si="16"/>
        <v>675515.42484422633</v>
      </c>
      <c r="H52" s="491">
        <f t="shared" si="17"/>
        <v>675515.42484422633</v>
      </c>
      <c r="I52" s="511">
        <f t="shared" si="20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2492275.170538133</v>
      </c>
      <c r="E53" s="522">
        <f>IF(+I14&lt;F52,I14,D53)</f>
        <v>388543.90476190473</v>
      </c>
      <c r="F53" s="523">
        <f t="shared" si="19"/>
        <v>2103731.2657762282</v>
      </c>
      <c r="G53" s="524">
        <f t="shared" si="16"/>
        <v>634011.95222056634</v>
      </c>
      <c r="H53" s="491">
        <f t="shared" si="17"/>
        <v>634011.95222056634</v>
      </c>
      <c r="I53" s="511">
        <f t="shared" si="20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2103731.2657762282</v>
      </c>
      <c r="E54" s="522">
        <f>IF(+I14&lt;F53,I14,D54)</f>
        <v>388543.90476190473</v>
      </c>
      <c r="F54" s="523">
        <f t="shared" si="19"/>
        <v>1715187.3610143233</v>
      </c>
      <c r="G54" s="524">
        <f t="shared" si="16"/>
        <v>592508.47959690646</v>
      </c>
      <c r="H54" s="491">
        <f t="shared" si="17"/>
        <v>592508.47959690646</v>
      </c>
      <c r="I54" s="511">
        <f t="shared" si="20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1715187.3610143233</v>
      </c>
      <c r="E55" s="522">
        <f>IF(+I14&lt;F54,I14,D55)</f>
        <v>388543.90476190473</v>
      </c>
      <c r="F55" s="523">
        <f t="shared" si="19"/>
        <v>1326643.4562524185</v>
      </c>
      <c r="G55" s="524">
        <f t="shared" si="16"/>
        <v>551005.00697324658</v>
      </c>
      <c r="H55" s="491">
        <f t="shared" si="17"/>
        <v>551005.00697324658</v>
      </c>
      <c r="I55" s="511">
        <f t="shared" si="20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1326643.4562524185</v>
      </c>
      <c r="E56" s="522">
        <f>IF(+I14&lt;F55,I14,D56)</f>
        <v>388543.90476190473</v>
      </c>
      <c r="F56" s="523">
        <f t="shared" si="19"/>
        <v>938099.55149051372</v>
      </c>
      <c r="G56" s="524">
        <f t="shared" si="16"/>
        <v>509501.53434958658</v>
      </c>
      <c r="H56" s="491">
        <f t="shared" si="17"/>
        <v>509501.53434958658</v>
      </c>
      <c r="I56" s="511">
        <f t="shared" si="20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938099.55149051372</v>
      </c>
      <c r="E57" s="522">
        <f>IF(+I14&lt;F56,I14,D57)</f>
        <v>388543.90476190473</v>
      </c>
      <c r="F57" s="523">
        <f t="shared" si="19"/>
        <v>549555.64672860899</v>
      </c>
      <c r="G57" s="524">
        <f t="shared" si="16"/>
        <v>467998.0617259267</v>
      </c>
      <c r="H57" s="491">
        <f t="shared" si="17"/>
        <v>467998.0617259267</v>
      </c>
      <c r="I57" s="511">
        <f t="shared" si="20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549555.64672860899</v>
      </c>
      <c r="E58" s="522">
        <f>IF(+I14&lt;F57,I14,D58)</f>
        <v>388543.90476190473</v>
      </c>
      <c r="F58" s="523">
        <f t="shared" si="19"/>
        <v>161011.74196670426</v>
      </c>
      <c r="G58" s="524">
        <f t="shared" si="16"/>
        <v>426494.58910226676</v>
      </c>
      <c r="H58" s="491">
        <f t="shared" si="17"/>
        <v>426494.58910226676</v>
      </c>
      <c r="I58" s="511">
        <f t="shared" si="20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161011.74196670426</v>
      </c>
      <c r="E59" s="522">
        <f>IF(+I14&lt;F58,I14,D59)</f>
        <v>161011.74196670426</v>
      </c>
      <c r="F59" s="523">
        <f t="shared" si="19"/>
        <v>0</v>
      </c>
      <c r="G59" s="524">
        <f t="shared" si="16"/>
        <v>169611.21598097027</v>
      </c>
      <c r="H59" s="491">
        <f t="shared" si="17"/>
        <v>169611.21598097027</v>
      </c>
      <c r="I59" s="511">
        <f t="shared" si="20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9"/>
        <v>0</v>
      </c>
      <c r="G60" s="524">
        <f t="shared" si="16"/>
        <v>0</v>
      </c>
      <c r="H60" s="491">
        <f t="shared" si="17"/>
        <v>0</v>
      </c>
      <c r="I60" s="511">
        <f t="shared" si="20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4">
        <f t="shared" si="16"/>
        <v>0</v>
      </c>
      <c r="H61" s="491">
        <f t="shared" si="17"/>
        <v>0</v>
      </c>
      <c r="I61" s="511">
        <f t="shared" si="20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4">
        <f t="shared" si="16"/>
        <v>0</v>
      </c>
      <c r="H62" s="491">
        <f t="shared" si="17"/>
        <v>0</v>
      </c>
      <c r="I62" s="511">
        <f t="shared" si="20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4">
        <f t="shared" si="16"/>
        <v>0</v>
      </c>
      <c r="H63" s="491">
        <f t="shared" si="17"/>
        <v>0</v>
      </c>
      <c r="I63" s="511">
        <f t="shared" si="20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4">
        <f t="shared" si="16"/>
        <v>0</v>
      </c>
      <c r="H64" s="491">
        <f t="shared" si="17"/>
        <v>0</v>
      </c>
      <c r="I64" s="511">
        <f t="shared" si="20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4">
        <f t="shared" si="16"/>
        <v>0</v>
      </c>
      <c r="H65" s="491">
        <f t="shared" si="17"/>
        <v>0</v>
      </c>
      <c r="I65" s="511">
        <f t="shared" si="20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4">
        <f t="shared" si="16"/>
        <v>0</v>
      </c>
      <c r="H66" s="491">
        <f t="shared" si="17"/>
        <v>0</v>
      </c>
      <c r="I66" s="511">
        <f t="shared" si="20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4">
        <f t="shared" si="16"/>
        <v>0</v>
      </c>
      <c r="H67" s="491">
        <f t="shared" si="17"/>
        <v>0</v>
      </c>
      <c r="I67" s="511">
        <f t="shared" si="20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4">
        <f t="shared" si="16"/>
        <v>0</v>
      </c>
      <c r="H68" s="491">
        <f t="shared" si="17"/>
        <v>0</v>
      </c>
      <c r="I68" s="511">
        <f t="shared" si="20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4">
        <f t="shared" si="16"/>
        <v>0</v>
      </c>
      <c r="H69" s="491">
        <f t="shared" si="17"/>
        <v>0</v>
      </c>
      <c r="I69" s="511">
        <f t="shared" si="20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4">
        <f t="shared" si="16"/>
        <v>0</v>
      </c>
      <c r="H70" s="491">
        <f t="shared" si="17"/>
        <v>0</v>
      </c>
      <c r="I70" s="511">
        <f t="shared" si="20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4">
        <f t="shared" si="16"/>
        <v>0</v>
      </c>
      <c r="H71" s="491">
        <f t="shared" si="17"/>
        <v>0</v>
      </c>
      <c r="I71" s="511">
        <f t="shared" si="20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24">
        <f t="shared" si="16"/>
        <v>0</v>
      </c>
      <c r="H72" s="491">
        <f t="shared" si="17"/>
        <v>0</v>
      </c>
      <c r="I72" s="531">
        <f t="shared" si="20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16318844</v>
      </c>
      <c r="F73" s="375"/>
      <c r="G73" s="375">
        <f>SUM(G17:G72)</f>
        <v>57460520.036804833</v>
      </c>
      <c r="H73" s="375">
        <f>SUM(H17:H72)</f>
        <v>57460520.036804833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1579453.3470366392</v>
      </c>
      <c r="N87" s="546">
        <f>IF(J92&lt;D11,0,VLOOKUP(J92,C17:O72,11))</f>
        <v>1579453.3470366392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1972184.2054114174</v>
      </c>
      <c r="N88" s="550">
        <f>IF(J92&lt;D11,0,VLOOKUP(J92,C99:P154,7))</f>
        <v>1972184.2054114174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392730.85837477818</v>
      </c>
      <c r="N89" s="555">
        <f>+N88-N87</f>
        <v>392730.85837477818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16318844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398020.58536585368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1">IF(L99&lt;&gt;0,+H99-L99,0)</f>
        <v>0</v>
      </c>
      <c r="N99" s="512"/>
      <c r="O99" s="513">
        <f t="shared" ref="O99:O130" si="22">IF(N99&lt;&gt;0,+I99-N99,0)</f>
        <v>0</v>
      </c>
      <c r="P99" s="513">
        <f t="shared" ref="P99:P130" si="23">+O99-M99</f>
        <v>0</v>
      </c>
    </row>
    <row r="100" spans="1:16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1"/>
        <v>0</v>
      </c>
      <c r="N100" s="518"/>
      <c r="O100" s="514">
        <f t="shared" si="22"/>
        <v>0</v>
      </c>
      <c r="P100" s="514">
        <f t="shared" si="23"/>
        <v>0</v>
      </c>
    </row>
    <row r="101" spans="1:16">
      <c r="B101" s="195" t="str">
        <f t="shared" ref="B101:B154" si="24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1"/>
        <v>0</v>
      </c>
      <c r="N101" s="518"/>
      <c r="O101" s="514">
        <f t="shared" si="22"/>
        <v>0</v>
      </c>
      <c r="P101" s="514">
        <f t="shared" si="23"/>
        <v>0</v>
      </c>
    </row>
    <row r="102" spans="1:16">
      <c r="B102" s="195" t="str">
        <f t="shared" si="24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1"/>
        <v>0</v>
      </c>
      <c r="N102" s="518"/>
      <c r="O102" s="514">
        <f t="shared" si="22"/>
        <v>0</v>
      </c>
      <c r="P102" s="514">
        <f t="shared" si="23"/>
        <v>0</v>
      </c>
    </row>
    <row r="103" spans="1:16">
      <c r="B103" s="195" t="str">
        <f t="shared" si="24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1"/>
        <v>0</v>
      </c>
      <c r="N103" s="518"/>
      <c r="O103" s="514">
        <f t="shared" si="22"/>
        <v>0</v>
      </c>
      <c r="P103" s="514">
        <f t="shared" si="23"/>
        <v>0</v>
      </c>
    </row>
    <row r="104" spans="1:16">
      <c r="B104" s="195" t="str">
        <f t="shared" si="24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21"/>
        <v>0</v>
      </c>
      <c r="N104" s="518"/>
      <c r="O104" s="514">
        <f t="shared" si="22"/>
        <v>0</v>
      </c>
      <c r="P104" s="514">
        <f t="shared" si="23"/>
        <v>0</v>
      </c>
    </row>
    <row r="105" spans="1:16">
      <c r="B105" s="195" t="str">
        <f t="shared" si="24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21"/>
        <v>0</v>
      </c>
      <c r="N105" s="518"/>
      <c r="O105" s="514">
        <f t="shared" si="22"/>
        <v>0</v>
      </c>
      <c r="P105" s="514">
        <f t="shared" si="23"/>
        <v>0</v>
      </c>
    </row>
    <row r="106" spans="1:16">
      <c r="B106" s="195" t="str">
        <f t="shared" si="24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 t="shared" ref="L106:L111" si="25">+H106</f>
        <v>2119317.0329736611</v>
      </c>
      <c r="M106" s="514">
        <f t="shared" si="21"/>
        <v>0</v>
      </c>
      <c r="N106" s="518">
        <f t="shared" ref="N106:N111" si="26">+I106</f>
        <v>2119317.0329736611</v>
      </c>
      <c r="O106" s="514">
        <f t="shared" si="22"/>
        <v>0</v>
      </c>
      <c r="P106" s="514">
        <f t="shared" si="23"/>
        <v>0</v>
      </c>
    </row>
    <row r="107" spans="1:16">
      <c r="B107" s="195" t="str">
        <f t="shared" si="24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 t="shared" si="25"/>
        <v>2385501.7414281433</v>
      </c>
      <c r="M107" s="514">
        <f>IF(L107&lt;&gt;0,+H107-L107,0)</f>
        <v>0</v>
      </c>
      <c r="N107" s="518">
        <f t="shared" si="26"/>
        <v>2385501.7414281433</v>
      </c>
      <c r="O107" s="514">
        <f>IF(N107&lt;&gt;0,+I107-N107,0)</f>
        <v>0</v>
      </c>
      <c r="P107" s="514">
        <f>+O107-M107</f>
        <v>0</v>
      </c>
    </row>
    <row r="108" spans="1:16">
      <c r="B108" s="195" t="str">
        <f t="shared" si="24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27">+I108-H108</f>
        <v>0</v>
      </c>
      <c r="K108" s="514"/>
      <c r="L108" s="518">
        <f t="shared" si="25"/>
        <v>2261320.7330641602</v>
      </c>
      <c r="M108" s="514">
        <f>IF(L108&lt;&gt;0,+H108-L108,0)</f>
        <v>0</v>
      </c>
      <c r="N108" s="518">
        <f t="shared" si="26"/>
        <v>2261320.7330641602</v>
      </c>
      <c r="O108" s="514">
        <f>IF(N108&lt;&gt;0,+I108-N108,0)</f>
        <v>0</v>
      </c>
      <c r="P108" s="514">
        <f>+O108-M108</f>
        <v>0</v>
      </c>
    </row>
    <row r="109" spans="1:16">
      <c r="B109" s="195" t="str">
        <f t="shared" si="24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27"/>
        <v>0</v>
      </c>
      <c r="K109" s="514"/>
      <c r="L109" s="518">
        <f t="shared" si="25"/>
        <v>1975662.4419636219</v>
      </c>
      <c r="M109" s="514">
        <f>IF(L109&lt;&gt;0,+H109-L109,0)</f>
        <v>0</v>
      </c>
      <c r="N109" s="518">
        <f t="shared" si="26"/>
        <v>1975662.4419636219</v>
      </c>
      <c r="O109" s="514">
        <f>IF(N109&lt;&gt;0,+I109-N109,0)</f>
        <v>0</v>
      </c>
      <c r="P109" s="514">
        <f>+O109-M109</f>
        <v>0</v>
      </c>
    </row>
    <row r="110" spans="1:16">
      <c r="B110" s="195" t="str">
        <f t="shared" si="24"/>
        <v/>
      </c>
      <c r="C110" s="507">
        <f>IF(D93="","-",+C109+1)</f>
        <v>2019</v>
      </c>
      <c r="D110" s="629">
        <v>14834607.000944823</v>
      </c>
      <c r="E110" s="630">
        <v>379508</v>
      </c>
      <c r="F110" s="631">
        <v>14455099.000944823</v>
      </c>
      <c r="G110" s="631">
        <v>14644853.000944823</v>
      </c>
      <c r="H110" s="633">
        <v>1947101.0692492859</v>
      </c>
      <c r="I110" s="634">
        <v>1947101.0692492859</v>
      </c>
      <c r="J110" s="514">
        <f t="shared" si="27"/>
        <v>0</v>
      </c>
      <c r="K110" s="514"/>
      <c r="L110" s="518">
        <f t="shared" si="25"/>
        <v>1947101.0692492859</v>
      </c>
      <c r="M110" s="514">
        <f>IF(L110&lt;&gt;0,+H110-L110,0)</f>
        <v>0</v>
      </c>
      <c r="N110" s="518">
        <f t="shared" si="26"/>
        <v>1947101.0692492859</v>
      </c>
      <c r="O110" s="514">
        <f t="shared" si="22"/>
        <v>0</v>
      </c>
      <c r="P110" s="514">
        <f t="shared" si="23"/>
        <v>0</v>
      </c>
    </row>
    <row r="111" spans="1:16">
      <c r="B111" s="195" t="str">
        <f t="shared" si="24"/>
        <v/>
      </c>
      <c r="C111" s="507">
        <f>IF(D93="","-",+C110+1)</f>
        <v>2020</v>
      </c>
      <c r="D111" s="629">
        <v>14455099.000944823</v>
      </c>
      <c r="E111" s="630">
        <v>388543.90476190473</v>
      </c>
      <c r="F111" s="631">
        <v>14066555.096182918</v>
      </c>
      <c r="G111" s="631">
        <v>14260827.048563872</v>
      </c>
      <c r="H111" s="633">
        <v>1922635.7250061021</v>
      </c>
      <c r="I111" s="634">
        <v>1922635.7250061021</v>
      </c>
      <c r="J111" s="514">
        <f t="shared" si="27"/>
        <v>0</v>
      </c>
      <c r="K111" s="514"/>
      <c r="L111" s="518">
        <f t="shared" si="25"/>
        <v>1922635.7250061021</v>
      </c>
      <c r="M111" s="514">
        <f>IF(L111&lt;&gt;0,+H111-L111,0)</f>
        <v>0</v>
      </c>
      <c r="N111" s="518">
        <f t="shared" si="26"/>
        <v>1922635.7250061021</v>
      </c>
      <c r="O111" s="514">
        <f t="shared" si="22"/>
        <v>0</v>
      </c>
      <c r="P111" s="514">
        <f t="shared" si="23"/>
        <v>0</v>
      </c>
    </row>
    <row r="112" spans="1:16">
      <c r="B112" s="195" t="str">
        <f t="shared" si="24"/>
        <v/>
      </c>
      <c r="C112" s="507">
        <f>IF(D93="","-",+C111+1)</f>
        <v>2021</v>
      </c>
      <c r="D112" s="374">
        <f>IF(F111+SUM(E$99:E111)=D$92,F111,D$92-SUM(E$99:E111))</f>
        <v>14066555.096182918</v>
      </c>
      <c r="E112" s="522">
        <f t="shared" ref="E112:E154" si="28">IF(+$J$96&lt;F111,$J$96,D112)</f>
        <v>398020.58536585368</v>
      </c>
      <c r="F112" s="523">
        <f t="shared" ref="F112:F154" si="29">+D112-E112</f>
        <v>13668534.510817064</v>
      </c>
      <c r="G112" s="523">
        <f t="shared" ref="G112:G154" si="30">+(F112+D112)/2</f>
        <v>13867544.803499991</v>
      </c>
      <c r="H112" s="526">
        <f t="shared" ref="H112:H154" si="31">+J$94*G112+E112</f>
        <v>1972184.2054114174</v>
      </c>
      <c r="I112" s="577">
        <f t="shared" ref="I112:I154" si="32">+J$95*G112+E112</f>
        <v>1972184.2054114174</v>
      </c>
      <c r="J112" s="514">
        <f t="shared" si="27"/>
        <v>0</v>
      </c>
      <c r="K112" s="514"/>
      <c r="L112" s="525"/>
      <c r="M112" s="514">
        <f t="shared" si="21"/>
        <v>0</v>
      </c>
      <c r="N112" s="525"/>
      <c r="O112" s="514">
        <f t="shared" si="22"/>
        <v>0</v>
      </c>
      <c r="P112" s="514">
        <f t="shared" si="23"/>
        <v>0</v>
      </c>
    </row>
    <row r="113" spans="2:16">
      <c r="B113" s="195" t="str">
        <f t="shared" si="24"/>
        <v/>
      </c>
      <c r="C113" s="507">
        <f>IF(D93="","-",+C112+1)</f>
        <v>2022</v>
      </c>
      <c r="D113" s="374">
        <f>IF(F112+SUM(E$99:E112)=D$92,F112,D$92-SUM(E$99:E112))</f>
        <v>13668534.510817064</v>
      </c>
      <c r="E113" s="522">
        <f t="shared" si="28"/>
        <v>398020.58536585368</v>
      </c>
      <c r="F113" s="523">
        <f t="shared" si="29"/>
        <v>13270513.92545121</v>
      </c>
      <c r="G113" s="523">
        <f t="shared" si="30"/>
        <v>13469524.218134137</v>
      </c>
      <c r="H113" s="526">
        <f t="shared" si="31"/>
        <v>1927003.2065835618</v>
      </c>
      <c r="I113" s="577">
        <f t="shared" si="32"/>
        <v>1927003.2065835618</v>
      </c>
      <c r="J113" s="514">
        <f t="shared" si="27"/>
        <v>0</v>
      </c>
      <c r="K113" s="514"/>
      <c r="L113" s="525"/>
      <c r="M113" s="514">
        <f t="shared" si="21"/>
        <v>0</v>
      </c>
      <c r="N113" s="525"/>
      <c r="O113" s="514">
        <f t="shared" si="22"/>
        <v>0</v>
      </c>
      <c r="P113" s="514">
        <f t="shared" si="23"/>
        <v>0</v>
      </c>
    </row>
    <row r="114" spans="2:16">
      <c r="B114" s="195" t="str">
        <f t="shared" si="24"/>
        <v/>
      </c>
      <c r="C114" s="507">
        <f>IF(D93="","-",+C113+1)</f>
        <v>2023</v>
      </c>
      <c r="D114" s="374">
        <f>IF(F113+SUM(E$99:E113)=D$92,F113,D$92-SUM(E$99:E113))</f>
        <v>13270513.92545121</v>
      </c>
      <c r="E114" s="522">
        <f t="shared" si="28"/>
        <v>398020.58536585368</v>
      </c>
      <c r="F114" s="523">
        <f t="shared" si="29"/>
        <v>12872493.340085356</v>
      </c>
      <c r="G114" s="523">
        <f t="shared" si="30"/>
        <v>13071503.632768283</v>
      </c>
      <c r="H114" s="526">
        <f t="shared" si="31"/>
        <v>1881822.2077557063</v>
      </c>
      <c r="I114" s="577">
        <f t="shared" si="32"/>
        <v>1881822.2077557063</v>
      </c>
      <c r="J114" s="514">
        <f t="shared" si="27"/>
        <v>0</v>
      </c>
      <c r="K114" s="514"/>
      <c r="L114" s="525"/>
      <c r="M114" s="514">
        <f t="shared" si="21"/>
        <v>0</v>
      </c>
      <c r="N114" s="525"/>
      <c r="O114" s="514">
        <f t="shared" si="22"/>
        <v>0</v>
      </c>
      <c r="P114" s="514">
        <f t="shared" si="23"/>
        <v>0</v>
      </c>
    </row>
    <row r="115" spans="2:16">
      <c r="B115" s="195" t="str">
        <f t="shared" si="24"/>
        <v/>
      </c>
      <c r="C115" s="507">
        <f>IF(D93="","-",+C114+1)</f>
        <v>2024</v>
      </c>
      <c r="D115" s="374">
        <f>IF(F114+SUM(E$99:E114)=D$92,F114,D$92-SUM(E$99:E114))</f>
        <v>12872493.340085356</v>
      </c>
      <c r="E115" s="522">
        <f t="shared" si="28"/>
        <v>398020.58536585368</v>
      </c>
      <c r="F115" s="523">
        <f t="shared" si="29"/>
        <v>12474472.754719501</v>
      </c>
      <c r="G115" s="523">
        <f t="shared" si="30"/>
        <v>12673483.047402428</v>
      </c>
      <c r="H115" s="526">
        <f t="shared" si="31"/>
        <v>1836641.2089278507</v>
      </c>
      <c r="I115" s="577">
        <f t="shared" si="32"/>
        <v>1836641.2089278507</v>
      </c>
      <c r="J115" s="514">
        <f t="shared" si="27"/>
        <v>0</v>
      </c>
      <c r="K115" s="514"/>
      <c r="L115" s="525"/>
      <c r="M115" s="514">
        <f t="shared" si="21"/>
        <v>0</v>
      </c>
      <c r="N115" s="525"/>
      <c r="O115" s="514">
        <f t="shared" si="22"/>
        <v>0</v>
      </c>
      <c r="P115" s="514">
        <f t="shared" si="23"/>
        <v>0</v>
      </c>
    </row>
    <row r="116" spans="2:16">
      <c r="B116" s="195" t="str">
        <f t="shared" si="24"/>
        <v/>
      </c>
      <c r="C116" s="507">
        <f>IF(D93="","-",+C115+1)</f>
        <v>2025</v>
      </c>
      <c r="D116" s="374">
        <f>IF(F115+SUM(E$99:E115)=D$92,F115,D$92-SUM(E$99:E115))</f>
        <v>12474472.754719501</v>
      </c>
      <c r="E116" s="522">
        <f t="shared" si="28"/>
        <v>398020.58536585368</v>
      </c>
      <c r="F116" s="523">
        <f t="shared" si="29"/>
        <v>12076452.169353647</v>
      </c>
      <c r="G116" s="523">
        <f t="shared" si="30"/>
        <v>12275462.462036574</v>
      </c>
      <c r="H116" s="526">
        <f t="shared" si="31"/>
        <v>1791460.2100999951</v>
      </c>
      <c r="I116" s="577">
        <f t="shared" si="32"/>
        <v>1791460.2100999951</v>
      </c>
      <c r="J116" s="514">
        <f t="shared" si="27"/>
        <v>0</v>
      </c>
      <c r="K116" s="514"/>
      <c r="L116" s="525"/>
      <c r="M116" s="514">
        <f t="shared" si="21"/>
        <v>0</v>
      </c>
      <c r="N116" s="525"/>
      <c r="O116" s="514">
        <f t="shared" si="22"/>
        <v>0</v>
      </c>
      <c r="P116" s="514">
        <f t="shared" si="23"/>
        <v>0</v>
      </c>
    </row>
    <row r="117" spans="2:16">
      <c r="B117" s="195" t="str">
        <f t="shared" si="24"/>
        <v/>
      </c>
      <c r="C117" s="507">
        <f>IF(D93="","-",+C116+1)</f>
        <v>2026</v>
      </c>
      <c r="D117" s="374">
        <f>IF(F116+SUM(E$99:E116)=D$92,F116,D$92-SUM(E$99:E116))</f>
        <v>12076452.169353647</v>
      </c>
      <c r="E117" s="522">
        <f t="shared" si="28"/>
        <v>398020.58536585368</v>
      </c>
      <c r="F117" s="523">
        <f t="shared" si="29"/>
        <v>11678431.583987793</v>
      </c>
      <c r="G117" s="523">
        <f t="shared" si="30"/>
        <v>11877441.87667072</v>
      </c>
      <c r="H117" s="526">
        <f t="shared" si="31"/>
        <v>1746279.2112721398</v>
      </c>
      <c r="I117" s="577">
        <f t="shared" si="32"/>
        <v>1746279.2112721398</v>
      </c>
      <c r="J117" s="514">
        <f t="shared" si="27"/>
        <v>0</v>
      </c>
      <c r="K117" s="514"/>
      <c r="L117" s="525"/>
      <c r="M117" s="514">
        <f t="shared" si="21"/>
        <v>0</v>
      </c>
      <c r="N117" s="525"/>
      <c r="O117" s="514">
        <f t="shared" si="22"/>
        <v>0</v>
      </c>
      <c r="P117" s="514">
        <f t="shared" si="23"/>
        <v>0</v>
      </c>
    </row>
    <row r="118" spans="2:16">
      <c r="B118" s="195" t="str">
        <f t="shared" si="24"/>
        <v/>
      </c>
      <c r="C118" s="507">
        <f>IF(D93="","-",+C117+1)</f>
        <v>2027</v>
      </c>
      <c r="D118" s="374">
        <f>IF(F117+SUM(E$99:E117)=D$92,F117,D$92-SUM(E$99:E117))</f>
        <v>11678431.583987793</v>
      </c>
      <c r="E118" s="522">
        <f t="shared" si="28"/>
        <v>398020.58536585368</v>
      </c>
      <c r="F118" s="523">
        <f t="shared" si="29"/>
        <v>11280410.998621939</v>
      </c>
      <c r="G118" s="523">
        <f t="shared" si="30"/>
        <v>11479421.291304866</v>
      </c>
      <c r="H118" s="526">
        <f t="shared" si="31"/>
        <v>1701098.2124442842</v>
      </c>
      <c r="I118" s="577">
        <f t="shared" si="32"/>
        <v>1701098.2124442842</v>
      </c>
      <c r="J118" s="514">
        <f t="shared" si="27"/>
        <v>0</v>
      </c>
      <c r="K118" s="514"/>
      <c r="L118" s="525"/>
      <c r="M118" s="514">
        <f t="shared" si="21"/>
        <v>0</v>
      </c>
      <c r="N118" s="525"/>
      <c r="O118" s="514">
        <f t="shared" si="22"/>
        <v>0</v>
      </c>
      <c r="P118" s="514">
        <f t="shared" si="23"/>
        <v>0</v>
      </c>
    </row>
    <row r="119" spans="2:16">
      <c r="B119" s="195" t="str">
        <f t="shared" si="24"/>
        <v/>
      </c>
      <c r="C119" s="507">
        <f>IF(D93="","-",+C118+1)</f>
        <v>2028</v>
      </c>
      <c r="D119" s="374">
        <f>IF(F118+SUM(E$99:E118)=D$92,F118,D$92-SUM(E$99:E118))</f>
        <v>11280410.998621939</v>
      </c>
      <c r="E119" s="522">
        <f t="shared" si="28"/>
        <v>398020.58536585368</v>
      </c>
      <c r="F119" s="523">
        <f t="shared" si="29"/>
        <v>10882390.413256085</v>
      </c>
      <c r="G119" s="523">
        <f t="shared" si="30"/>
        <v>11081400.705939012</v>
      </c>
      <c r="H119" s="526">
        <f t="shared" si="31"/>
        <v>1655917.2136164287</v>
      </c>
      <c r="I119" s="577">
        <f t="shared" si="32"/>
        <v>1655917.2136164287</v>
      </c>
      <c r="J119" s="514">
        <f t="shared" si="27"/>
        <v>0</v>
      </c>
      <c r="K119" s="514"/>
      <c r="L119" s="525"/>
      <c r="M119" s="514">
        <f t="shared" si="21"/>
        <v>0</v>
      </c>
      <c r="N119" s="525"/>
      <c r="O119" s="514">
        <f t="shared" si="22"/>
        <v>0</v>
      </c>
      <c r="P119" s="514">
        <f t="shared" si="23"/>
        <v>0</v>
      </c>
    </row>
    <row r="120" spans="2:16">
      <c r="B120" s="195" t="str">
        <f t="shared" si="24"/>
        <v/>
      </c>
      <c r="C120" s="507">
        <f>IF(D93="","-",+C119+1)</f>
        <v>2029</v>
      </c>
      <c r="D120" s="374">
        <f>IF(F119+SUM(E$99:E119)=D$92,F119,D$92-SUM(E$99:E119))</f>
        <v>10882390.413256085</v>
      </c>
      <c r="E120" s="522">
        <f t="shared" si="28"/>
        <v>398020.58536585368</v>
      </c>
      <c r="F120" s="523">
        <f t="shared" si="29"/>
        <v>10484369.82789023</v>
      </c>
      <c r="G120" s="523">
        <f t="shared" si="30"/>
        <v>10683380.120573157</v>
      </c>
      <c r="H120" s="526">
        <f t="shared" si="31"/>
        <v>1610736.2147885731</v>
      </c>
      <c r="I120" s="577">
        <f t="shared" si="32"/>
        <v>1610736.2147885731</v>
      </c>
      <c r="J120" s="514">
        <f t="shared" si="27"/>
        <v>0</v>
      </c>
      <c r="K120" s="514"/>
      <c r="L120" s="525"/>
      <c r="M120" s="514">
        <f t="shared" si="21"/>
        <v>0</v>
      </c>
      <c r="N120" s="525"/>
      <c r="O120" s="514">
        <f t="shared" si="22"/>
        <v>0</v>
      </c>
      <c r="P120" s="514">
        <f t="shared" si="23"/>
        <v>0</v>
      </c>
    </row>
    <row r="121" spans="2:16">
      <c r="B121" s="195" t="str">
        <f t="shared" si="24"/>
        <v/>
      </c>
      <c r="C121" s="507">
        <f>IF(D93="","-",+C120+1)</f>
        <v>2030</v>
      </c>
      <c r="D121" s="374">
        <f>IF(F120+SUM(E$99:E120)=D$92,F120,D$92-SUM(E$99:E120))</f>
        <v>10484369.82789023</v>
      </c>
      <c r="E121" s="522">
        <f t="shared" si="28"/>
        <v>398020.58536585368</v>
      </c>
      <c r="F121" s="523">
        <f t="shared" si="29"/>
        <v>10086349.242524376</v>
      </c>
      <c r="G121" s="523">
        <f t="shared" si="30"/>
        <v>10285359.535207303</v>
      </c>
      <c r="H121" s="526">
        <f t="shared" si="31"/>
        <v>1565555.2159607175</v>
      </c>
      <c r="I121" s="577">
        <f t="shared" si="32"/>
        <v>1565555.2159607175</v>
      </c>
      <c r="J121" s="514">
        <f t="shared" si="27"/>
        <v>0</v>
      </c>
      <c r="K121" s="514"/>
      <c r="L121" s="525"/>
      <c r="M121" s="514">
        <f t="shared" si="21"/>
        <v>0</v>
      </c>
      <c r="N121" s="525"/>
      <c r="O121" s="514">
        <f t="shared" si="22"/>
        <v>0</v>
      </c>
      <c r="P121" s="514">
        <f t="shared" si="23"/>
        <v>0</v>
      </c>
    </row>
    <row r="122" spans="2:16">
      <c r="B122" s="195" t="str">
        <f t="shared" si="24"/>
        <v/>
      </c>
      <c r="C122" s="507">
        <f>IF(D93="","-",+C121+1)</f>
        <v>2031</v>
      </c>
      <c r="D122" s="374">
        <f>IF(F121+SUM(E$99:E121)=D$92,F121,D$92-SUM(E$99:E121))</f>
        <v>10086349.242524376</v>
      </c>
      <c r="E122" s="522">
        <f t="shared" si="28"/>
        <v>398020.58536585368</v>
      </c>
      <c r="F122" s="523">
        <f t="shared" si="29"/>
        <v>9688328.6571585219</v>
      </c>
      <c r="G122" s="523">
        <f t="shared" si="30"/>
        <v>9887338.949841449</v>
      </c>
      <c r="H122" s="526">
        <f t="shared" si="31"/>
        <v>1520374.217132862</v>
      </c>
      <c r="I122" s="577">
        <f t="shared" si="32"/>
        <v>1520374.217132862</v>
      </c>
      <c r="J122" s="514">
        <f t="shared" si="27"/>
        <v>0</v>
      </c>
      <c r="K122" s="514"/>
      <c r="L122" s="525"/>
      <c r="M122" s="514">
        <f t="shared" si="21"/>
        <v>0</v>
      </c>
      <c r="N122" s="525"/>
      <c r="O122" s="514">
        <f t="shared" si="22"/>
        <v>0</v>
      </c>
      <c r="P122" s="514">
        <f t="shared" si="23"/>
        <v>0</v>
      </c>
    </row>
    <row r="123" spans="2:16">
      <c r="B123" s="195" t="str">
        <f t="shared" si="24"/>
        <v/>
      </c>
      <c r="C123" s="507">
        <f>IF(D93="","-",+C122+1)</f>
        <v>2032</v>
      </c>
      <c r="D123" s="374">
        <f>IF(F122+SUM(E$99:E122)=D$92,F122,D$92-SUM(E$99:E122))</f>
        <v>9688328.6571585219</v>
      </c>
      <c r="E123" s="522">
        <f t="shared" si="28"/>
        <v>398020.58536585368</v>
      </c>
      <c r="F123" s="523">
        <f t="shared" si="29"/>
        <v>9290308.0717926677</v>
      </c>
      <c r="G123" s="523">
        <f t="shared" si="30"/>
        <v>9489318.3644755948</v>
      </c>
      <c r="H123" s="526">
        <f t="shared" si="31"/>
        <v>1475193.2183050064</v>
      </c>
      <c r="I123" s="577">
        <f t="shared" si="32"/>
        <v>1475193.2183050064</v>
      </c>
      <c r="J123" s="514">
        <f t="shared" si="27"/>
        <v>0</v>
      </c>
      <c r="K123" s="514"/>
      <c r="L123" s="525"/>
      <c r="M123" s="514">
        <f t="shared" si="21"/>
        <v>0</v>
      </c>
      <c r="N123" s="525"/>
      <c r="O123" s="514">
        <f t="shared" si="22"/>
        <v>0</v>
      </c>
      <c r="P123" s="514">
        <f t="shared" si="23"/>
        <v>0</v>
      </c>
    </row>
    <row r="124" spans="2:16">
      <c r="B124" s="195" t="str">
        <f t="shared" si="24"/>
        <v/>
      </c>
      <c r="C124" s="507">
        <f>IF(D93="","-",+C123+1)</f>
        <v>2033</v>
      </c>
      <c r="D124" s="374">
        <f>IF(F123+SUM(E$99:E123)=D$92,F123,D$92-SUM(E$99:E123))</f>
        <v>9290308.0717926677</v>
      </c>
      <c r="E124" s="522">
        <f t="shared" si="28"/>
        <v>398020.58536585368</v>
      </c>
      <c r="F124" s="523">
        <f t="shared" si="29"/>
        <v>8892287.4864268135</v>
      </c>
      <c r="G124" s="523">
        <f t="shared" si="30"/>
        <v>9091297.7791097406</v>
      </c>
      <c r="H124" s="526">
        <f t="shared" si="31"/>
        <v>1430012.2194771508</v>
      </c>
      <c r="I124" s="577">
        <f t="shared" si="32"/>
        <v>1430012.2194771508</v>
      </c>
      <c r="J124" s="514">
        <f t="shared" si="27"/>
        <v>0</v>
      </c>
      <c r="K124" s="514"/>
      <c r="L124" s="525"/>
      <c r="M124" s="514">
        <f t="shared" si="21"/>
        <v>0</v>
      </c>
      <c r="N124" s="525"/>
      <c r="O124" s="514">
        <f t="shared" si="22"/>
        <v>0</v>
      </c>
      <c r="P124" s="514">
        <f t="shared" si="23"/>
        <v>0</v>
      </c>
    </row>
    <row r="125" spans="2:16">
      <c r="B125" s="195" t="str">
        <f t="shared" si="24"/>
        <v/>
      </c>
      <c r="C125" s="507">
        <f>IF(D93="","-",+C124+1)</f>
        <v>2034</v>
      </c>
      <c r="D125" s="374">
        <f>IF(F124+SUM(E$99:E124)=D$92,F124,D$92-SUM(E$99:E124))</f>
        <v>8892287.4864268135</v>
      </c>
      <c r="E125" s="522">
        <f t="shared" si="28"/>
        <v>398020.58536585368</v>
      </c>
      <c r="F125" s="523">
        <f t="shared" si="29"/>
        <v>8494266.9010609593</v>
      </c>
      <c r="G125" s="523">
        <f t="shared" si="30"/>
        <v>8693277.1937438864</v>
      </c>
      <c r="H125" s="526">
        <f t="shared" si="31"/>
        <v>1384831.2206492953</v>
      </c>
      <c r="I125" s="577">
        <f t="shared" si="32"/>
        <v>1384831.2206492953</v>
      </c>
      <c r="J125" s="514">
        <f t="shared" si="27"/>
        <v>0</v>
      </c>
      <c r="K125" s="514"/>
      <c r="L125" s="525"/>
      <c r="M125" s="514">
        <f t="shared" si="21"/>
        <v>0</v>
      </c>
      <c r="N125" s="525"/>
      <c r="O125" s="514">
        <f t="shared" si="22"/>
        <v>0</v>
      </c>
      <c r="P125" s="514">
        <f t="shared" si="23"/>
        <v>0</v>
      </c>
    </row>
    <row r="126" spans="2:16">
      <c r="B126" s="195" t="str">
        <f t="shared" si="24"/>
        <v/>
      </c>
      <c r="C126" s="507">
        <f>IF(D93="","-",+C125+1)</f>
        <v>2035</v>
      </c>
      <c r="D126" s="374">
        <f>IF(F125+SUM(E$99:E125)=D$92,F125,D$92-SUM(E$99:E125))</f>
        <v>8494266.9010609593</v>
      </c>
      <c r="E126" s="522">
        <f t="shared" si="28"/>
        <v>398020.58536585368</v>
      </c>
      <c r="F126" s="523">
        <f t="shared" si="29"/>
        <v>8096246.3156951061</v>
      </c>
      <c r="G126" s="523">
        <f t="shared" si="30"/>
        <v>8295256.6083780322</v>
      </c>
      <c r="H126" s="526">
        <f t="shared" si="31"/>
        <v>1339650.2218214397</v>
      </c>
      <c r="I126" s="577">
        <f t="shared" si="32"/>
        <v>1339650.2218214397</v>
      </c>
      <c r="J126" s="514">
        <f t="shared" si="27"/>
        <v>0</v>
      </c>
      <c r="K126" s="514"/>
      <c r="L126" s="525"/>
      <c r="M126" s="514">
        <f t="shared" si="21"/>
        <v>0</v>
      </c>
      <c r="N126" s="525"/>
      <c r="O126" s="514">
        <f t="shared" si="22"/>
        <v>0</v>
      </c>
      <c r="P126" s="514">
        <f t="shared" si="23"/>
        <v>0</v>
      </c>
    </row>
    <row r="127" spans="2:16">
      <c r="B127" s="195" t="str">
        <f t="shared" si="24"/>
        <v/>
      </c>
      <c r="C127" s="507">
        <f>IF(D93="","-",+C126+1)</f>
        <v>2036</v>
      </c>
      <c r="D127" s="374">
        <f>IF(F126+SUM(E$99:E126)=D$92,F126,D$92-SUM(E$99:E126))</f>
        <v>8096246.3156951061</v>
      </c>
      <c r="E127" s="522">
        <f t="shared" si="28"/>
        <v>398020.58536585368</v>
      </c>
      <c r="F127" s="523">
        <f t="shared" si="29"/>
        <v>7698225.7303292528</v>
      </c>
      <c r="G127" s="523">
        <f t="shared" si="30"/>
        <v>7897236.0230121799</v>
      </c>
      <c r="H127" s="526">
        <f t="shared" si="31"/>
        <v>1294469.2229935843</v>
      </c>
      <c r="I127" s="577">
        <f t="shared" si="32"/>
        <v>1294469.2229935843</v>
      </c>
      <c r="J127" s="514">
        <f t="shared" si="27"/>
        <v>0</v>
      </c>
      <c r="K127" s="514"/>
      <c r="L127" s="525"/>
      <c r="M127" s="514">
        <f t="shared" si="21"/>
        <v>0</v>
      </c>
      <c r="N127" s="525"/>
      <c r="O127" s="514">
        <f t="shared" si="22"/>
        <v>0</v>
      </c>
      <c r="P127" s="514">
        <f t="shared" si="23"/>
        <v>0</v>
      </c>
    </row>
    <row r="128" spans="2:16">
      <c r="B128" s="195" t="str">
        <f t="shared" si="24"/>
        <v/>
      </c>
      <c r="C128" s="507">
        <f>IF(D93="","-",+C127+1)</f>
        <v>2037</v>
      </c>
      <c r="D128" s="374">
        <f>IF(F127+SUM(E$99:E127)=D$92,F127,D$92-SUM(E$99:E127))</f>
        <v>7698225.7303292528</v>
      </c>
      <c r="E128" s="522">
        <f t="shared" si="28"/>
        <v>398020.58536585368</v>
      </c>
      <c r="F128" s="523">
        <f t="shared" si="29"/>
        <v>7300205.1449633995</v>
      </c>
      <c r="G128" s="523">
        <f t="shared" si="30"/>
        <v>7499215.4376463257</v>
      </c>
      <c r="H128" s="526">
        <f t="shared" si="31"/>
        <v>1249288.2241657288</v>
      </c>
      <c r="I128" s="577">
        <f t="shared" si="32"/>
        <v>1249288.2241657288</v>
      </c>
      <c r="J128" s="514">
        <f t="shared" si="27"/>
        <v>0</v>
      </c>
      <c r="K128" s="514"/>
      <c r="L128" s="525"/>
      <c r="M128" s="514">
        <f t="shared" si="21"/>
        <v>0</v>
      </c>
      <c r="N128" s="525"/>
      <c r="O128" s="514">
        <f t="shared" si="22"/>
        <v>0</v>
      </c>
      <c r="P128" s="514">
        <f t="shared" si="23"/>
        <v>0</v>
      </c>
    </row>
    <row r="129" spans="2:16">
      <c r="B129" s="195" t="str">
        <f t="shared" si="24"/>
        <v/>
      </c>
      <c r="C129" s="507">
        <f>IF(D93="","-",+C128+1)</f>
        <v>2038</v>
      </c>
      <c r="D129" s="374">
        <f>IF(F128+SUM(E$99:E128)=D$92,F128,D$92-SUM(E$99:E128))</f>
        <v>7300205.1449633995</v>
      </c>
      <c r="E129" s="522">
        <f t="shared" si="28"/>
        <v>398020.58536585368</v>
      </c>
      <c r="F129" s="523">
        <f t="shared" si="29"/>
        <v>6902184.5595975462</v>
      </c>
      <c r="G129" s="523">
        <f t="shared" si="30"/>
        <v>7101194.8522804733</v>
      </c>
      <c r="H129" s="526">
        <f t="shared" si="31"/>
        <v>1204107.2253378734</v>
      </c>
      <c r="I129" s="577">
        <f t="shared" si="32"/>
        <v>1204107.2253378734</v>
      </c>
      <c r="J129" s="514">
        <f t="shared" si="27"/>
        <v>0</v>
      </c>
      <c r="K129" s="514"/>
      <c r="L129" s="525"/>
      <c r="M129" s="514">
        <f t="shared" si="21"/>
        <v>0</v>
      </c>
      <c r="N129" s="525"/>
      <c r="O129" s="514">
        <f t="shared" si="22"/>
        <v>0</v>
      </c>
      <c r="P129" s="514">
        <f t="shared" si="23"/>
        <v>0</v>
      </c>
    </row>
    <row r="130" spans="2:16">
      <c r="B130" s="195" t="str">
        <f t="shared" si="24"/>
        <v/>
      </c>
      <c r="C130" s="507">
        <f>IF(D93="","-",+C129+1)</f>
        <v>2039</v>
      </c>
      <c r="D130" s="374">
        <f>IF(F129+SUM(E$99:E129)=D$92,F129,D$92-SUM(E$99:E129))</f>
        <v>6902184.5595975462</v>
      </c>
      <c r="E130" s="522">
        <f t="shared" si="28"/>
        <v>398020.58536585368</v>
      </c>
      <c r="F130" s="523">
        <f t="shared" si="29"/>
        <v>6504163.974231693</v>
      </c>
      <c r="G130" s="523">
        <f t="shared" si="30"/>
        <v>6703174.2669146191</v>
      </c>
      <c r="H130" s="526">
        <f t="shared" si="31"/>
        <v>1158926.2265100179</v>
      </c>
      <c r="I130" s="577">
        <f t="shared" si="32"/>
        <v>1158926.2265100179</v>
      </c>
      <c r="J130" s="514">
        <f t="shared" si="27"/>
        <v>0</v>
      </c>
      <c r="K130" s="514"/>
      <c r="L130" s="525"/>
      <c r="M130" s="514">
        <f t="shared" si="21"/>
        <v>0</v>
      </c>
      <c r="N130" s="525"/>
      <c r="O130" s="514">
        <f t="shared" si="22"/>
        <v>0</v>
      </c>
      <c r="P130" s="514">
        <f t="shared" si="23"/>
        <v>0</v>
      </c>
    </row>
    <row r="131" spans="2:16">
      <c r="B131" s="195" t="str">
        <f t="shared" si="24"/>
        <v/>
      </c>
      <c r="C131" s="507">
        <f>IF(D93="","-",+C130+1)</f>
        <v>2040</v>
      </c>
      <c r="D131" s="374">
        <f>IF(F130+SUM(E$99:E130)=D$92,F130,D$92-SUM(E$99:E130))</f>
        <v>6504163.974231693</v>
      </c>
      <c r="E131" s="522">
        <f t="shared" si="28"/>
        <v>398020.58536585368</v>
      </c>
      <c r="F131" s="523">
        <f t="shared" si="29"/>
        <v>6106143.3888658397</v>
      </c>
      <c r="G131" s="523">
        <f t="shared" si="30"/>
        <v>6305153.6815487668</v>
      </c>
      <c r="H131" s="526">
        <f t="shared" si="31"/>
        <v>1113745.2276821625</v>
      </c>
      <c r="I131" s="577">
        <f t="shared" si="32"/>
        <v>1113745.2276821625</v>
      </c>
      <c r="J131" s="514">
        <f t="shared" si="27"/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>
      <c r="B132" s="195" t="str">
        <f t="shared" si="24"/>
        <v/>
      </c>
      <c r="C132" s="507">
        <f>IF(D93="","-",+C131+1)</f>
        <v>2041</v>
      </c>
      <c r="D132" s="374">
        <f>IF(F131+SUM(E$99:E131)=D$92,F131,D$92-SUM(E$99:E131))</f>
        <v>6106143.3888658397</v>
      </c>
      <c r="E132" s="522">
        <f t="shared" si="28"/>
        <v>398020.58536585368</v>
      </c>
      <c r="F132" s="523">
        <f t="shared" si="29"/>
        <v>5708122.8034999864</v>
      </c>
      <c r="G132" s="523">
        <f t="shared" si="30"/>
        <v>5907133.0961829126</v>
      </c>
      <c r="H132" s="526">
        <f t="shared" si="31"/>
        <v>1068564.228854307</v>
      </c>
      <c r="I132" s="577">
        <f t="shared" si="32"/>
        <v>1068564.228854307</v>
      </c>
      <c r="J132" s="514">
        <f t="shared" si="27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>
      <c r="B133" s="195" t="str">
        <f t="shared" si="24"/>
        <v/>
      </c>
      <c r="C133" s="507">
        <f>IF(D93="","-",+C132+1)</f>
        <v>2042</v>
      </c>
      <c r="D133" s="374">
        <f>IF(F132+SUM(E$99:E132)=D$92,F132,D$92-SUM(E$99:E132))</f>
        <v>5708122.8034999864</v>
      </c>
      <c r="E133" s="522">
        <f t="shared" si="28"/>
        <v>398020.58536585368</v>
      </c>
      <c r="F133" s="523">
        <f t="shared" si="29"/>
        <v>5310102.2181341331</v>
      </c>
      <c r="G133" s="523">
        <f t="shared" si="30"/>
        <v>5509112.5108170602</v>
      </c>
      <c r="H133" s="526">
        <f t="shared" si="31"/>
        <v>1023383.2300264516</v>
      </c>
      <c r="I133" s="577">
        <f t="shared" si="32"/>
        <v>1023383.2300264516</v>
      </c>
      <c r="J133" s="514">
        <f t="shared" si="27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>
      <c r="B134" s="195" t="str">
        <f t="shared" si="24"/>
        <v/>
      </c>
      <c r="C134" s="507">
        <f>IF(D93="","-",+C133+1)</f>
        <v>2043</v>
      </c>
      <c r="D134" s="374">
        <f>IF(F133+SUM(E$99:E133)=D$92,F133,D$92-SUM(E$99:E133))</f>
        <v>5310102.2181341331</v>
      </c>
      <c r="E134" s="522">
        <f t="shared" si="28"/>
        <v>398020.58536585368</v>
      </c>
      <c r="F134" s="523">
        <f t="shared" si="29"/>
        <v>4912081.6327682799</v>
      </c>
      <c r="G134" s="523">
        <f t="shared" si="30"/>
        <v>5111091.925451206</v>
      </c>
      <c r="H134" s="526">
        <f t="shared" si="31"/>
        <v>978202.2311985963</v>
      </c>
      <c r="I134" s="577">
        <f t="shared" si="32"/>
        <v>978202.2311985963</v>
      </c>
      <c r="J134" s="514">
        <f t="shared" si="27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>
      <c r="B135" s="195" t="str">
        <f t="shared" si="24"/>
        <v/>
      </c>
      <c r="C135" s="507">
        <f>IF(D93="","-",+C134+1)</f>
        <v>2044</v>
      </c>
      <c r="D135" s="374">
        <f>IF(F134+SUM(E$99:E134)=D$92,F134,D$92-SUM(E$99:E134))</f>
        <v>4912081.6327682799</v>
      </c>
      <c r="E135" s="522">
        <f t="shared" si="28"/>
        <v>398020.58536585368</v>
      </c>
      <c r="F135" s="523">
        <f t="shared" si="29"/>
        <v>4514061.0474024266</v>
      </c>
      <c r="G135" s="523">
        <f t="shared" si="30"/>
        <v>4713071.3400853537</v>
      </c>
      <c r="H135" s="526">
        <f t="shared" si="31"/>
        <v>933021.23237074097</v>
      </c>
      <c r="I135" s="577">
        <f t="shared" si="32"/>
        <v>933021.23237074097</v>
      </c>
      <c r="J135" s="514">
        <f t="shared" si="27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>
      <c r="B136" s="195" t="str">
        <f t="shared" si="24"/>
        <v/>
      </c>
      <c r="C136" s="507">
        <f>IF(D93="","-",+C135+1)</f>
        <v>2045</v>
      </c>
      <c r="D136" s="374">
        <f>IF(F135+SUM(E$99:E135)=D$92,F135,D$92-SUM(E$99:E135))</f>
        <v>4514061.0474024266</v>
      </c>
      <c r="E136" s="522">
        <f t="shared" si="28"/>
        <v>398020.58536585368</v>
      </c>
      <c r="F136" s="523">
        <f t="shared" si="29"/>
        <v>4116040.4620365729</v>
      </c>
      <c r="G136" s="523">
        <f t="shared" si="30"/>
        <v>4315050.7547194995</v>
      </c>
      <c r="H136" s="526">
        <f t="shared" si="31"/>
        <v>887840.2335428854</v>
      </c>
      <c r="I136" s="577">
        <f t="shared" si="32"/>
        <v>887840.2335428854</v>
      </c>
      <c r="J136" s="514">
        <f t="shared" si="27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>
      <c r="B137" s="195" t="str">
        <f t="shared" si="24"/>
        <v/>
      </c>
      <c r="C137" s="507">
        <f>IF(D93="","-",+C136+1)</f>
        <v>2046</v>
      </c>
      <c r="D137" s="374">
        <f>IF(F136+SUM(E$99:E136)=D$92,F136,D$92-SUM(E$99:E136))</f>
        <v>4116040.4620365729</v>
      </c>
      <c r="E137" s="522">
        <f t="shared" si="28"/>
        <v>398020.58536585368</v>
      </c>
      <c r="F137" s="523">
        <f t="shared" si="29"/>
        <v>3718019.8766707191</v>
      </c>
      <c r="G137" s="523">
        <f t="shared" si="30"/>
        <v>3917030.1693536462</v>
      </c>
      <c r="H137" s="526">
        <f t="shared" si="31"/>
        <v>842659.23471502983</v>
      </c>
      <c r="I137" s="577">
        <f t="shared" si="32"/>
        <v>842659.23471502983</v>
      </c>
      <c r="J137" s="514">
        <f t="shared" si="27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>
      <c r="B138" s="195" t="str">
        <f t="shared" si="24"/>
        <v/>
      </c>
      <c r="C138" s="507">
        <f>IF(D93="","-",+C137+1)</f>
        <v>2047</v>
      </c>
      <c r="D138" s="374">
        <f>IF(F137+SUM(E$99:E137)=D$92,F137,D$92-SUM(E$99:E137))</f>
        <v>3718019.8766707191</v>
      </c>
      <c r="E138" s="522">
        <f t="shared" si="28"/>
        <v>398020.58536585368</v>
      </c>
      <c r="F138" s="523">
        <f t="shared" si="29"/>
        <v>3319999.2913048654</v>
      </c>
      <c r="G138" s="523">
        <f t="shared" si="30"/>
        <v>3519009.583987792</v>
      </c>
      <c r="H138" s="526">
        <f t="shared" si="31"/>
        <v>797478.23588717426</v>
      </c>
      <c r="I138" s="577">
        <f t="shared" si="32"/>
        <v>797478.23588717426</v>
      </c>
      <c r="J138" s="514">
        <f t="shared" si="27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>
      <c r="B139" s="195" t="str">
        <f t="shared" si="24"/>
        <v/>
      </c>
      <c r="C139" s="507">
        <f>IF(D93="","-",+C138+1)</f>
        <v>2048</v>
      </c>
      <c r="D139" s="374">
        <f>IF(F138+SUM(E$99:E138)=D$92,F138,D$92-SUM(E$99:E138))</f>
        <v>3319999.2913048654</v>
      </c>
      <c r="E139" s="522">
        <f t="shared" si="28"/>
        <v>398020.58536585368</v>
      </c>
      <c r="F139" s="523">
        <f t="shared" si="29"/>
        <v>2921978.7059390116</v>
      </c>
      <c r="G139" s="523">
        <f t="shared" si="30"/>
        <v>3120988.9986219388</v>
      </c>
      <c r="H139" s="526">
        <f t="shared" si="31"/>
        <v>752297.23705931893</v>
      </c>
      <c r="I139" s="577">
        <f t="shared" si="32"/>
        <v>752297.23705931893</v>
      </c>
      <c r="J139" s="514">
        <f t="shared" si="27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>
      <c r="B140" s="195" t="str">
        <f t="shared" si="24"/>
        <v/>
      </c>
      <c r="C140" s="507">
        <f>IF(D93="","-",+C139+1)</f>
        <v>2049</v>
      </c>
      <c r="D140" s="374">
        <f>IF(F139+SUM(E$99:E139)=D$92,F139,D$92-SUM(E$99:E139))</f>
        <v>2921978.7059390116</v>
      </c>
      <c r="E140" s="522">
        <f t="shared" si="28"/>
        <v>398020.58536585368</v>
      </c>
      <c r="F140" s="523">
        <f t="shared" si="29"/>
        <v>2523958.1205731579</v>
      </c>
      <c r="G140" s="523">
        <f t="shared" si="30"/>
        <v>2722968.4132560845</v>
      </c>
      <c r="H140" s="526">
        <f t="shared" si="31"/>
        <v>707116.23823146336</v>
      </c>
      <c r="I140" s="577">
        <f t="shared" si="32"/>
        <v>707116.23823146336</v>
      </c>
      <c r="J140" s="514">
        <f t="shared" si="27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>
      <c r="B141" s="195" t="str">
        <f t="shared" si="24"/>
        <v/>
      </c>
      <c r="C141" s="507">
        <f>IF(D93="","-",+C140+1)</f>
        <v>2050</v>
      </c>
      <c r="D141" s="374">
        <f>IF(F140+SUM(E$99:E140)=D$92,F140,D$92-SUM(E$99:E140))</f>
        <v>2523958.1205731579</v>
      </c>
      <c r="E141" s="522">
        <f t="shared" si="28"/>
        <v>398020.58536585368</v>
      </c>
      <c r="F141" s="523">
        <f t="shared" si="29"/>
        <v>2125937.5352073042</v>
      </c>
      <c r="G141" s="523">
        <f t="shared" si="30"/>
        <v>2324947.8278902313</v>
      </c>
      <c r="H141" s="526">
        <f t="shared" si="31"/>
        <v>661935.23940360791</v>
      </c>
      <c r="I141" s="577">
        <f t="shared" si="32"/>
        <v>661935.23940360791</v>
      </c>
      <c r="J141" s="514">
        <f t="shared" si="27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>
      <c r="B142" s="195" t="str">
        <f t="shared" si="24"/>
        <v/>
      </c>
      <c r="C142" s="507">
        <f>IF(D93="","-",+C141+1)</f>
        <v>2051</v>
      </c>
      <c r="D142" s="374">
        <f>IF(F141+SUM(E$99:E141)=D$92,F141,D$92-SUM(E$99:E141))</f>
        <v>2125937.5352073042</v>
      </c>
      <c r="E142" s="522">
        <f t="shared" si="28"/>
        <v>398020.58536585368</v>
      </c>
      <c r="F142" s="523">
        <f t="shared" si="29"/>
        <v>1727916.9498414504</v>
      </c>
      <c r="G142" s="523">
        <f t="shared" si="30"/>
        <v>1926927.2425243773</v>
      </c>
      <c r="H142" s="526">
        <f t="shared" si="31"/>
        <v>616754.24057575245</v>
      </c>
      <c r="I142" s="577">
        <f t="shared" si="32"/>
        <v>616754.24057575245</v>
      </c>
      <c r="J142" s="514">
        <f t="shared" si="27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>
      <c r="B143" s="195" t="str">
        <f t="shared" si="24"/>
        <v/>
      </c>
      <c r="C143" s="507">
        <f>IF(D93="","-",+C142+1)</f>
        <v>2052</v>
      </c>
      <c r="D143" s="374">
        <f>IF(F142+SUM(E$99:E142)=D$92,F142,D$92-SUM(E$99:E142))</f>
        <v>1727916.9498414504</v>
      </c>
      <c r="E143" s="522">
        <f t="shared" si="28"/>
        <v>398020.58536585368</v>
      </c>
      <c r="F143" s="523">
        <f t="shared" si="29"/>
        <v>1329896.3644755967</v>
      </c>
      <c r="G143" s="523">
        <f t="shared" si="30"/>
        <v>1528906.6571585236</v>
      </c>
      <c r="H143" s="526">
        <f t="shared" si="31"/>
        <v>571573.24174789689</v>
      </c>
      <c r="I143" s="577">
        <f t="shared" si="32"/>
        <v>571573.24174789689</v>
      </c>
      <c r="J143" s="514">
        <f t="shared" si="27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>
      <c r="B144" s="195" t="str">
        <f t="shared" si="24"/>
        <v/>
      </c>
      <c r="C144" s="507">
        <f>IF(D93="","-",+C143+1)</f>
        <v>2053</v>
      </c>
      <c r="D144" s="374">
        <f>IF(F143+SUM(E$99:E143)=D$92,F143,D$92-SUM(E$99:E143))</f>
        <v>1329896.3644755967</v>
      </c>
      <c r="E144" s="522">
        <f t="shared" si="28"/>
        <v>398020.58536585368</v>
      </c>
      <c r="F144" s="523">
        <f t="shared" si="29"/>
        <v>931875.77910974296</v>
      </c>
      <c r="G144" s="523">
        <f t="shared" si="30"/>
        <v>1130886.0717926698</v>
      </c>
      <c r="H144" s="526">
        <f t="shared" si="31"/>
        <v>526392.24292004143</v>
      </c>
      <c r="I144" s="577">
        <f t="shared" si="32"/>
        <v>526392.24292004143</v>
      </c>
      <c r="J144" s="514">
        <f t="shared" si="27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>
      <c r="B145" s="195" t="str">
        <f t="shared" si="24"/>
        <v/>
      </c>
      <c r="C145" s="507">
        <f>IF(D93="","-",+C144+1)</f>
        <v>2054</v>
      </c>
      <c r="D145" s="374">
        <f>IF(F144+SUM(E$99:E144)=D$92,F144,D$92-SUM(E$99:E144))</f>
        <v>931875.77910974296</v>
      </c>
      <c r="E145" s="522">
        <f t="shared" si="28"/>
        <v>398020.58536585368</v>
      </c>
      <c r="F145" s="523">
        <f t="shared" si="29"/>
        <v>533855.19374388922</v>
      </c>
      <c r="G145" s="523">
        <f t="shared" si="30"/>
        <v>732865.48642681609</v>
      </c>
      <c r="H145" s="526">
        <f t="shared" si="31"/>
        <v>481211.24409218592</v>
      </c>
      <c r="I145" s="577">
        <f t="shared" si="32"/>
        <v>481211.24409218592</v>
      </c>
      <c r="J145" s="514">
        <f t="shared" si="27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>
      <c r="B146" s="195" t="str">
        <f t="shared" si="24"/>
        <v/>
      </c>
      <c r="C146" s="507">
        <f>IF(D93="","-",+C145+1)</f>
        <v>2055</v>
      </c>
      <c r="D146" s="374">
        <f>IF(F145+SUM(E$99:E145)=D$92,F145,D$92-SUM(E$99:E145))</f>
        <v>533855.19374388922</v>
      </c>
      <c r="E146" s="522">
        <f t="shared" si="28"/>
        <v>398020.58536585368</v>
      </c>
      <c r="F146" s="523">
        <f t="shared" si="29"/>
        <v>135834.60837803554</v>
      </c>
      <c r="G146" s="523">
        <f t="shared" si="30"/>
        <v>334844.90106096235</v>
      </c>
      <c r="H146" s="526">
        <f t="shared" si="31"/>
        <v>436030.24526433041</v>
      </c>
      <c r="I146" s="577">
        <f t="shared" si="32"/>
        <v>436030.24526433041</v>
      </c>
      <c r="J146" s="514">
        <f t="shared" si="27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>
      <c r="B147" s="195" t="str">
        <f t="shared" si="24"/>
        <v/>
      </c>
      <c r="C147" s="507">
        <f>IF(D93="","-",+C146+1)</f>
        <v>2056</v>
      </c>
      <c r="D147" s="374">
        <f>IF(F146+SUM(E$99:E146)=D$92,F146,D$92-SUM(E$99:E146))</f>
        <v>135834.60837803554</v>
      </c>
      <c r="E147" s="522">
        <f t="shared" si="28"/>
        <v>135834.60837803554</v>
      </c>
      <c r="F147" s="523">
        <f t="shared" si="29"/>
        <v>0</v>
      </c>
      <c r="G147" s="523">
        <f t="shared" si="30"/>
        <v>67917.30418901777</v>
      </c>
      <c r="H147" s="526">
        <f t="shared" si="31"/>
        <v>143544.18862031004</v>
      </c>
      <c r="I147" s="577">
        <f t="shared" si="32"/>
        <v>143544.18862031004</v>
      </c>
      <c r="J147" s="514">
        <f t="shared" si="27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>
      <c r="B148" s="195" t="str">
        <f t="shared" si="24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 t="shared" si="28"/>
        <v>0</v>
      </c>
      <c r="F148" s="523">
        <f t="shared" si="29"/>
        <v>0</v>
      </c>
      <c r="G148" s="523">
        <f t="shared" si="30"/>
        <v>0</v>
      </c>
      <c r="H148" s="526">
        <f t="shared" si="31"/>
        <v>0</v>
      </c>
      <c r="I148" s="577">
        <f t="shared" si="32"/>
        <v>0</v>
      </c>
      <c r="J148" s="514">
        <f t="shared" si="27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>
      <c r="B149" s="195" t="str">
        <f t="shared" si="24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 t="shared" si="28"/>
        <v>0</v>
      </c>
      <c r="F149" s="523">
        <f t="shared" si="29"/>
        <v>0</v>
      </c>
      <c r="G149" s="523">
        <f t="shared" si="30"/>
        <v>0</v>
      </c>
      <c r="H149" s="526">
        <f t="shared" si="31"/>
        <v>0</v>
      </c>
      <c r="I149" s="577">
        <f t="shared" si="32"/>
        <v>0</v>
      </c>
      <c r="J149" s="514">
        <f t="shared" si="27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>
      <c r="B150" s="195" t="str">
        <f t="shared" si="24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28"/>
        <v>0</v>
      </c>
      <c r="F150" s="523">
        <f t="shared" si="29"/>
        <v>0</v>
      </c>
      <c r="G150" s="523">
        <f t="shared" si="30"/>
        <v>0</v>
      </c>
      <c r="H150" s="526">
        <f t="shared" si="31"/>
        <v>0</v>
      </c>
      <c r="I150" s="577">
        <f t="shared" si="32"/>
        <v>0</v>
      </c>
      <c r="J150" s="514">
        <f t="shared" si="27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>
      <c r="B151" s="195" t="str">
        <f t="shared" si="24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28"/>
        <v>0</v>
      </c>
      <c r="F151" s="523">
        <f t="shared" si="29"/>
        <v>0</v>
      </c>
      <c r="G151" s="523">
        <f t="shared" si="30"/>
        <v>0</v>
      </c>
      <c r="H151" s="526">
        <f t="shared" si="31"/>
        <v>0</v>
      </c>
      <c r="I151" s="577">
        <f t="shared" si="32"/>
        <v>0</v>
      </c>
      <c r="J151" s="514">
        <f t="shared" si="27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>
      <c r="B152" s="195" t="str">
        <f t="shared" si="24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28"/>
        <v>0</v>
      </c>
      <c r="F152" s="523">
        <f t="shared" si="29"/>
        <v>0</v>
      </c>
      <c r="G152" s="523">
        <f t="shared" si="30"/>
        <v>0</v>
      </c>
      <c r="H152" s="526">
        <f t="shared" si="31"/>
        <v>0</v>
      </c>
      <c r="I152" s="577">
        <f t="shared" si="32"/>
        <v>0</v>
      </c>
      <c r="J152" s="514">
        <f t="shared" si="27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>
      <c r="B153" s="195" t="str">
        <f t="shared" si="24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28"/>
        <v>0</v>
      </c>
      <c r="F153" s="523">
        <f t="shared" si="29"/>
        <v>0</v>
      </c>
      <c r="G153" s="523">
        <f t="shared" si="30"/>
        <v>0</v>
      </c>
      <c r="H153" s="526">
        <f t="shared" si="31"/>
        <v>0</v>
      </c>
      <c r="I153" s="577">
        <f t="shared" si="32"/>
        <v>0</v>
      </c>
      <c r="J153" s="514">
        <f t="shared" si="27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.5" thickBot="1">
      <c r="B154" s="195" t="str">
        <f t="shared" si="24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28"/>
        <v>0</v>
      </c>
      <c r="F154" s="523">
        <f t="shared" si="29"/>
        <v>0</v>
      </c>
      <c r="G154" s="523">
        <f t="shared" si="30"/>
        <v>0</v>
      </c>
      <c r="H154" s="526">
        <f t="shared" si="31"/>
        <v>0</v>
      </c>
      <c r="I154" s="577">
        <f t="shared" si="32"/>
        <v>0</v>
      </c>
      <c r="J154" s="514">
        <f t="shared" si="27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>
      <c r="C155" s="374" t="s">
        <v>78</v>
      </c>
      <c r="D155" s="375"/>
      <c r="E155" s="375">
        <f>SUM(E99:E154)</f>
        <v>16318844.000000004</v>
      </c>
      <c r="F155" s="375"/>
      <c r="G155" s="375"/>
      <c r="H155" s="375">
        <f>SUM(H99:H154)</f>
        <v>54898835.81913086</v>
      </c>
      <c r="I155" s="375">
        <f>SUM(I99:I154)</f>
        <v>54898835.81913086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2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812639.88121443952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812639.88121443952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8402687.4800000004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200063.98761904764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 t="shared" ref="K24:K29" si="11">G24</f>
        <v>1068934.7345413081</v>
      </c>
      <c r="L24" s="519">
        <f t="shared" si="8"/>
        <v>0</v>
      </c>
      <c r="M24" s="518">
        <f t="shared" ref="M24:M29" si="12"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 t="shared" si="11"/>
        <v>1010847.9921071748</v>
      </c>
      <c r="L25" s="519">
        <f t="shared" si="8"/>
        <v>0</v>
      </c>
      <c r="M25" s="518">
        <f t="shared" si="12"/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>
      <c r="B26" s="195" t="str">
        <f t="shared" si="5"/>
        <v/>
      </c>
      <c r="C26" s="507">
        <f t="shared" si="6"/>
        <v>2018</v>
      </c>
      <c r="D26" s="515">
        <v>6484100.6080874037</v>
      </c>
      <c r="E26" s="520">
        <v>204943.59707317073</v>
      </c>
      <c r="F26" s="515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 t="shared" si="11"/>
        <v>1016010.9603176524</v>
      </c>
      <c r="L26" s="519">
        <f t="shared" si="8"/>
        <v>0</v>
      </c>
      <c r="M26" s="518">
        <f t="shared" si="12"/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>
      <c r="B27" s="195" t="str">
        <f t="shared" si="5"/>
        <v/>
      </c>
      <c r="C27" s="507">
        <f t="shared" si="6"/>
        <v>2019</v>
      </c>
      <c r="D27" s="515">
        <v>6279157.0110142333</v>
      </c>
      <c r="E27" s="520">
        <v>195411.33674418606</v>
      </c>
      <c r="F27" s="515">
        <v>6083745.6742700469</v>
      </c>
      <c r="G27" s="516">
        <v>810809.88193395641</v>
      </c>
      <c r="H27" s="510">
        <v>810809.88193395641</v>
      </c>
      <c r="I27" s="511">
        <f t="shared" si="7"/>
        <v>0</v>
      </c>
      <c r="J27" s="511"/>
      <c r="K27" s="518">
        <f t="shared" si="11"/>
        <v>810809.88193395641</v>
      </c>
      <c r="L27" s="519">
        <f t="shared" ref="L27" si="13">IF(K27&lt;&gt;0,+G27-K27,0)</f>
        <v>0</v>
      </c>
      <c r="M27" s="518">
        <f t="shared" si="12"/>
        <v>810809.88193395641</v>
      </c>
      <c r="N27" s="514">
        <f t="shared" si="1"/>
        <v>0</v>
      </c>
      <c r="O27" s="514">
        <f t="shared" si="2"/>
        <v>0</v>
      </c>
      <c r="P27" s="272"/>
    </row>
    <row r="28" spans="2:16">
      <c r="B28" s="195" t="str">
        <f t="shared" si="5"/>
        <v>IU</v>
      </c>
      <c r="C28" s="507">
        <f t="shared" si="6"/>
        <v>2020</v>
      </c>
      <c r="D28" s="515">
        <v>6074213.413941063</v>
      </c>
      <c r="E28" s="520">
        <v>204943.59707317073</v>
      </c>
      <c r="F28" s="515">
        <v>5869269.8168678926</v>
      </c>
      <c r="G28" s="516">
        <v>963916.71671539079</v>
      </c>
      <c r="H28" s="510">
        <v>963916.71671539079</v>
      </c>
      <c r="I28" s="511">
        <f t="shared" si="7"/>
        <v>0</v>
      </c>
      <c r="J28" s="511"/>
      <c r="K28" s="518">
        <f t="shared" si="11"/>
        <v>963916.71671539079</v>
      </c>
      <c r="L28" s="519">
        <f t="shared" ref="L28" si="14">IF(K28&lt;&gt;0,+G28-K28,0)</f>
        <v>0</v>
      </c>
      <c r="M28" s="518">
        <f t="shared" si="12"/>
        <v>963916.71671539079</v>
      </c>
      <c r="N28" s="514">
        <f t="shared" si="1"/>
        <v>0</v>
      </c>
      <c r="O28" s="514">
        <f t="shared" si="2"/>
        <v>0</v>
      </c>
      <c r="P28" s="272"/>
    </row>
    <row r="29" spans="2:16">
      <c r="B29" s="195" t="str">
        <f t="shared" si="5"/>
        <v>IU</v>
      </c>
      <c r="C29" s="507">
        <f t="shared" si="6"/>
        <v>2021</v>
      </c>
      <c r="D29" s="515">
        <v>5878802.0771968784</v>
      </c>
      <c r="E29" s="520">
        <v>200063.98761904764</v>
      </c>
      <c r="F29" s="515">
        <v>5678738.0895778304</v>
      </c>
      <c r="G29" s="516">
        <v>812639.88121443952</v>
      </c>
      <c r="H29" s="510">
        <v>812639.88121443952</v>
      </c>
      <c r="I29" s="511">
        <f t="shared" si="7"/>
        <v>0</v>
      </c>
      <c r="J29" s="511"/>
      <c r="K29" s="518">
        <f t="shared" si="11"/>
        <v>812639.88121443952</v>
      </c>
      <c r="L29" s="519">
        <f t="shared" ref="L29" si="15">IF(K29&lt;&gt;0,+G29-K29,0)</f>
        <v>0</v>
      </c>
      <c r="M29" s="518">
        <f t="shared" si="12"/>
        <v>812639.88121443952</v>
      </c>
      <c r="N29" s="514">
        <f t="shared" si="1"/>
        <v>0</v>
      </c>
      <c r="O29" s="514">
        <f t="shared" si="2"/>
        <v>0</v>
      </c>
      <c r="P29" s="272"/>
    </row>
    <row r="30" spans="2:16">
      <c r="B30" s="195" t="str">
        <f t="shared" si="5"/>
        <v/>
      </c>
      <c r="C30" s="507">
        <f t="shared" si="6"/>
        <v>2022</v>
      </c>
      <c r="D30" s="523">
        <f>IF(F29+SUM(E$17:E29)=D$10,F29,D$10-SUM(E$17:E29))</f>
        <v>5678738.0895778304</v>
      </c>
      <c r="E30" s="522">
        <f t="shared" ref="E30:E72" si="16">IF(+I$14&lt;F29,I$14,D30)</f>
        <v>200063.98761904764</v>
      </c>
      <c r="F30" s="523">
        <f t="shared" ref="F30:F72" si="17">+D30-E30</f>
        <v>5478674.1019587824</v>
      </c>
      <c r="G30" s="524">
        <f t="shared" ref="G30:G72" si="18">+I$12*((D30+F30)/2)+E30</f>
        <v>795970.06897437619</v>
      </c>
      <c r="H30" s="491">
        <f t="shared" ref="H30:H72" si="19">+I$13*((D30+F30)/2)+E30</f>
        <v>795970.06897437619</v>
      </c>
      <c r="I30" s="511">
        <f t="shared" si="7"/>
        <v>0</v>
      </c>
      <c r="J30" s="511"/>
      <c r="K30" s="525"/>
      <c r="L30" s="514">
        <f t="shared" si="0"/>
        <v>0</v>
      </c>
      <c r="M30" s="525"/>
      <c r="N30" s="514">
        <f t="shared" si="1"/>
        <v>0</v>
      </c>
      <c r="O30" s="514">
        <f t="shared" si="2"/>
        <v>0</v>
      </c>
      <c r="P30" s="272"/>
    </row>
    <row r="31" spans="2:16">
      <c r="B31" s="195"/>
      <c r="C31" s="507">
        <f t="shared" si="6"/>
        <v>2023</v>
      </c>
      <c r="D31" s="523">
        <f>IF(F30+SUM(E$17:E30)=D$10,F30,D$10-SUM(E$17:E30))</f>
        <v>5478674.1019587824</v>
      </c>
      <c r="E31" s="522">
        <f t="shared" si="16"/>
        <v>200063.98761904764</v>
      </c>
      <c r="F31" s="523">
        <f t="shared" si="17"/>
        <v>5278610.1143397344</v>
      </c>
      <c r="G31" s="524">
        <f t="shared" si="18"/>
        <v>774599.63919446338</v>
      </c>
      <c r="H31" s="491">
        <f t="shared" si="19"/>
        <v>774599.63919446338</v>
      </c>
      <c r="I31" s="511">
        <f t="shared" si="7"/>
        <v>0</v>
      </c>
      <c r="J31" s="511"/>
      <c r="K31" s="525"/>
      <c r="L31" s="514">
        <f t="shared" si="0"/>
        <v>0</v>
      </c>
      <c r="M31" s="525"/>
      <c r="N31" s="514">
        <f t="shared" si="1"/>
        <v>0</v>
      </c>
      <c r="O31" s="514">
        <f t="shared" si="2"/>
        <v>0</v>
      </c>
      <c r="P31" s="272"/>
    </row>
    <row r="32" spans="2:16">
      <c r="B32" s="582" t="str">
        <f t="shared" si="5"/>
        <v/>
      </c>
      <c r="C32" s="507">
        <f t="shared" si="6"/>
        <v>2024</v>
      </c>
      <c r="D32" s="523">
        <f>IF(F31+SUM(E$17:E31)=D$10,F31,D$10-SUM(E$17:E31))</f>
        <v>5278610.1143397344</v>
      </c>
      <c r="E32" s="522">
        <f t="shared" si="16"/>
        <v>200063.98761904764</v>
      </c>
      <c r="F32" s="523">
        <f t="shared" si="17"/>
        <v>5078546.1267206864</v>
      </c>
      <c r="G32" s="524">
        <f t="shared" si="18"/>
        <v>753229.20941455069</v>
      </c>
      <c r="H32" s="491">
        <f t="shared" si="19"/>
        <v>753229.20941455069</v>
      </c>
      <c r="I32" s="511">
        <f t="shared" si="7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5078546.1267206864</v>
      </c>
      <c r="E33" s="522">
        <f t="shared" si="16"/>
        <v>200063.98761904764</v>
      </c>
      <c r="F33" s="523">
        <f t="shared" si="17"/>
        <v>4878482.1391016385</v>
      </c>
      <c r="G33" s="524">
        <f t="shared" si="18"/>
        <v>731858.77963463787</v>
      </c>
      <c r="H33" s="491">
        <f t="shared" si="19"/>
        <v>731858.77963463787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4878482.1391016385</v>
      </c>
      <c r="E34" s="522">
        <f t="shared" si="16"/>
        <v>200063.98761904764</v>
      </c>
      <c r="F34" s="523">
        <f t="shared" si="17"/>
        <v>4678418.1514825905</v>
      </c>
      <c r="G34" s="524">
        <f t="shared" si="18"/>
        <v>710488.34985472518</v>
      </c>
      <c r="H34" s="491">
        <f t="shared" si="19"/>
        <v>710488.34985472518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4678418.1514825905</v>
      </c>
      <c r="E35" s="522">
        <f t="shared" si="16"/>
        <v>200063.98761904764</v>
      </c>
      <c r="F35" s="523">
        <f t="shared" si="17"/>
        <v>4478354.1638635425</v>
      </c>
      <c r="G35" s="524">
        <f t="shared" si="18"/>
        <v>689117.92007481237</v>
      </c>
      <c r="H35" s="491">
        <f t="shared" si="19"/>
        <v>689117.92007481237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4478354.1638635425</v>
      </c>
      <c r="E36" s="522">
        <f t="shared" si="16"/>
        <v>200063.98761904764</v>
      </c>
      <c r="F36" s="523">
        <f t="shared" si="17"/>
        <v>4278290.1762444945</v>
      </c>
      <c r="G36" s="524">
        <f t="shared" si="18"/>
        <v>667747.49029489956</v>
      </c>
      <c r="H36" s="491">
        <f t="shared" si="19"/>
        <v>667747.49029489956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4278290.1762444945</v>
      </c>
      <c r="E37" s="522">
        <f t="shared" si="16"/>
        <v>200063.98761904764</v>
      </c>
      <c r="F37" s="523">
        <f t="shared" si="17"/>
        <v>4078226.188625447</v>
      </c>
      <c r="G37" s="524">
        <f t="shared" si="18"/>
        <v>646377.06051498686</v>
      </c>
      <c r="H37" s="491">
        <f t="shared" si="19"/>
        <v>646377.06051498686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4078226.188625447</v>
      </c>
      <c r="E38" s="522">
        <f t="shared" si="16"/>
        <v>200063.98761904764</v>
      </c>
      <c r="F38" s="523">
        <f t="shared" si="17"/>
        <v>3878162.2010063995</v>
      </c>
      <c r="G38" s="524">
        <f t="shared" si="18"/>
        <v>625006.63073507417</v>
      </c>
      <c r="H38" s="491">
        <f t="shared" si="19"/>
        <v>625006.63073507417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3878162.2010063995</v>
      </c>
      <c r="E39" s="522">
        <f t="shared" si="16"/>
        <v>200063.98761904764</v>
      </c>
      <c r="F39" s="523">
        <f t="shared" si="17"/>
        <v>3678098.2133873519</v>
      </c>
      <c r="G39" s="524">
        <f t="shared" si="18"/>
        <v>603636.20095516136</v>
      </c>
      <c r="H39" s="491">
        <f t="shared" si="19"/>
        <v>603636.20095516136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3678098.2133873519</v>
      </c>
      <c r="E40" s="522">
        <f t="shared" si="16"/>
        <v>200063.98761904764</v>
      </c>
      <c r="F40" s="523">
        <f t="shared" si="17"/>
        <v>3478034.2257683044</v>
      </c>
      <c r="G40" s="524">
        <f t="shared" si="18"/>
        <v>582265.77117524878</v>
      </c>
      <c r="H40" s="491">
        <f t="shared" si="19"/>
        <v>582265.77117524878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3478034.2257683044</v>
      </c>
      <c r="E41" s="522">
        <f t="shared" si="16"/>
        <v>200063.98761904764</v>
      </c>
      <c r="F41" s="523">
        <f t="shared" si="17"/>
        <v>3277970.2381492569</v>
      </c>
      <c r="G41" s="524">
        <f t="shared" si="18"/>
        <v>560895.34139533597</v>
      </c>
      <c r="H41" s="491">
        <f t="shared" si="19"/>
        <v>560895.34139533597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3277970.2381492569</v>
      </c>
      <c r="E42" s="522">
        <f t="shared" si="16"/>
        <v>200063.98761904764</v>
      </c>
      <c r="F42" s="523">
        <f t="shared" si="17"/>
        <v>3077906.2505302094</v>
      </c>
      <c r="G42" s="524">
        <f t="shared" si="18"/>
        <v>539524.91161542339</v>
      </c>
      <c r="H42" s="491">
        <f t="shared" si="19"/>
        <v>539524.91161542339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3077906.2505302094</v>
      </c>
      <c r="E43" s="522">
        <f t="shared" si="16"/>
        <v>200063.98761904764</v>
      </c>
      <c r="F43" s="523">
        <f t="shared" si="17"/>
        <v>2877842.2629111619</v>
      </c>
      <c r="G43" s="524">
        <f t="shared" si="18"/>
        <v>518154.48183551058</v>
      </c>
      <c r="H43" s="491">
        <f t="shared" si="19"/>
        <v>518154.48183551058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2877842.2629111619</v>
      </c>
      <c r="E44" s="522">
        <f t="shared" si="16"/>
        <v>200063.98761904764</v>
      </c>
      <c r="F44" s="523">
        <f t="shared" si="17"/>
        <v>2677778.2752921144</v>
      </c>
      <c r="G44" s="524">
        <f t="shared" si="18"/>
        <v>496784.05205559795</v>
      </c>
      <c r="H44" s="491">
        <f t="shared" si="19"/>
        <v>496784.05205559795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2677778.2752921144</v>
      </c>
      <c r="E45" s="522">
        <f t="shared" si="16"/>
        <v>200063.98761904764</v>
      </c>
      <c r="F45" s="523">
        <f t="shared" si="17"/>
        <v>2477714.2876730668</v>
      </c>
      <c r="G45" s="524">
        <f t="shared" si="18"/>
        <v>475413.62227568519</v>
      </c>
      <c r="H45" s="491">
        <f t="shared" si="19"/>
        <v>475413.62227568519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2477714.2876730668</v>
      </c>
      <c r="E46" s="522">
        <f t="shared" si="16"/>
        <v>200063.98761904764</v>
      </c>
      <c r="F46" s="523">
        <f t="shared" si="17"/>
        <v>2277650.3000540193</v>
      </c>
      <c r="G46" s="524">
        <f t="shared" si="18"/>
        <v>454043.1924957725</v>
      </c>
      <c r="H46" s="491">
        <f t="shared" si="19"/>
        <v>454043.1924957725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2277650.3000540193</v>
      </c>
      <c r="E47" s="522">
        <f t="shared" si="16"/>
        <v>200063.98761904764</v>
      </c>
      <c r="F47" s="523">
        <f t="shared" si="17"/>
        <v>2077586.3124349718</v>
      </c>
      <c r="G47" s="524">
        <f t="shared" si="18"/>
        <v>432672.7627158598</v>
      </c>
      <c r="H47" s="491">
        <f t="shared" si="19"/>
        <v>432672.7627158598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2077586.3124349718</v>
      </c>
      <c r="E48" s="522">
        <f t="shared" si="16"/>
        <v>200063.98761904764</v>
      </c>
      <c r="F48" s="523">
        <f t="shared" si="17"/>
        <v>1877522.3248159243</v>
      </c>
      <c r="G48" s="524">
        <f t="shared" si="18"/>
        <v>411302.33293594711</v>
      </c>
      <c r="H48" s="491">
        <f t="shared" si="19"/>
        <v>411302.33293594711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1877522.3248159243</v>
      </c>
      <c r="E49" s="522">
        <f t="shared" si="16"/>
        <v>200063.98761904764</v>
      </c>
      <c r="F49" s="523">
        <f t="shared" si="17"/>
        <v>1677458.3371968768</v>
      </c>
      <c r="G49" s="524">
        <f t="shared" si="18"/>
        <v>389931.90315603442</v>
      </c>
      <c r="H49" s="491">
        <f t="shared" si="19"/>
        <v>389931.90315603442</v>
      </c>
      <c r="I49" s="511">
        <f t="shared" si="7"/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1677458.3371968768</v>
      </c>
      <c r="E50" s="522">
        <f t="shared" si="16"/>
        <v>200063.98761904764</v>
      </c>
      <c r="F50" s="523">
        <f t="shared" si="17"/>
        <v>1477394.3495778292</v>
      </c>
      <c r="G50" s="524">
        <f t="shared" si="18"/>
        <v>368561.47337612172</v>
      </c>
      <c r="H50" s="491">
        <f t="shared" si="19"/>
        <v>368561.47337612172</v>
      </c>
      <c r="I50" s="511">
        <f t="shared" si="7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1477394.3495778292</v>
      </c>
      <c r="E51" s="522">
        <f t="shared" si="16"/>
        <v>200063.98761904764</v>
      </c>
      <c r="F51" s="523">
        <f t="shared" si="17"/>
        <v>1277330.3619587817</v>
      </c>
      <c r="G51" s="524">
        <f t="shared" si="18"/>
        <v>347191.04359620897</v>
      </c>
      <c r="H51" s="491">
        <f t="shared" si="19"/>
        <v>347191.04359620897</v>
      </c>
      <c r="I51" s="511">
        <f t="shared" si="7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1277330.3619587817</v>
      </c>
      <c r="E52" s="522">
        <f t="shared" si="16"/>
        <v>200063.98761904764</v>
      </c>
      <c r="F52" s="523">
        <f t="shared" si="17"/>
        <v>1077266.3743397342</v>
      </c>
      <c r="G52" s="524">
        <f t="shared" si="18"/>
        <v>325820.61381629627</v>
      </c>
      <c r="H52" s="491">
        <f t="shared" si="19"/>
        <v>325820.61381629627</v>
      </c>
      <c r="I52" s="511">
        <f t="shared" si="7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1077266.3743397342</v>
      </c>
      <c r="E53" s="522">
        <f t="shared" si="16"/>
        <v>200063.98761904764</v>
      </c>
      <c r="F53" s="523">
        <f t="shared" si="17"/>
        <v>877202.38672068657</v>
      </c>
      <c r="G53" s="524">
        <f t="shared" si="18"/>
        <v>304450.18403638352</v>
      </c>
      <c r="H53" s="491">
        <f t="shared" si="19"/>
        <v>304450.18403638352</v>
      </c>
      <c r="I53" s="511">
        <f t="shared" si="7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582" t="str">
        <f t="shared" si="5"/>
        <v/>
      </c>
      <c r="C54" s="507">
        <f t="shared" si="6"/>
        <v>2046</v>
      </c>
      <c r="D54" s="523">
        <f>IF(F53+SUM(E$17:E53)=D$10,F53,D$10-SUM(E$17:E53))</f>
        <v>877202.38672068657</v>
      </c>
      <c r="E54" s="522">
        <f t="shared" si="16"/>
        <v>200063.98761904764</v>
      </c>
      <c r="F54" s="523">
        <f t="shared" si="17"/>
        <v>677138.39910163893</v>
      </c>
      <c r="G54" s="524">
        <f t="shared" si="18"/>
        <v>283079.75425647083</v>
      </c>
      <c r="H54" s="491">
        <f t="shared" si="19"/>
        <v>283079.75425647083</v>
      </c>
      <c r="I54" s="511">
        <f t="shared" si="7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677138.39910163893</v>
      </c>
      <c r="E55" s="522">
        <f t="shared" si="16"/>
        <v>200063.98761904764</v>
      </c>
      <c r="F55" s="523">
        <f t="shared" si="17"/>
        <v>477074.4114825913</v>
      </c>
      <c r="G55" s="524">
        <f t="shared" si="18"/>
        <v>261709.32447655813</v>
      </c>
      <c r="H55" s="491">
        <f t="shared" si="19"/>
        <v>261709.32447655813</v>
      </c>
      <c r="I55" s="511">
        <f t="shared" si="7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5"/>
        <v>IU</v>
      </c>
      <c r="C56" s="507">
        <f t="shared" si="6"/>
        <v>2048</v>
      </c>
      <c r="D56" s="523">
        <f>IF(F55+SUM(E$17:E55)=D$10,F55,D$10-SUM(E$17:E55))</f>
        <v>477074.41148258653</v>
      </c>
      <c r="E56" s="522">
        <f t="shared" si="16"/>
        <v>200063.98761904764</v>
      </c>
      <c r="F56" s="523">
        <f t="shared" si="17"/>
        <v>277010.42386353889</v>
      </c>
      <c r="G56" s="524">
        <f t="shared" si="18"/>
        <v>240338.89469664489</v>
      </c>
      <c r="H56" s="491">
        <f t="shared" si="19"/>
        <v>240338.89469664489</v>
      </c>
      <c r="I56" s="511">
        <f t="shared" si="7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277010.42386353889</v>
      </c>
      <c r="E57" s="522">
        <f t="shared" si="16"/>
        <v>200063.98761904764</v>
      </c>
      <c r="F57" s="523">
        <f t="shared" si="17"/>
        <v>76946.436244491255</v>
      </c>
      <c r="G57" s="524">
        <f t="shared" si="18"/>
        <v>218968.46491673216</v>
      </c>
      <c r="H57" s="491">
        <f t="shared" si="19"/>
        <v>218968.46491673216</v>
      </c>
      <c r="I57" s="511">
        <f t="shared" si="7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5"/>
        <v/>
      </c>
      <c r="C58" s="507">
        <f t="shared" si="6"/>
        <v>2050</v>
      </c>
      <c r="D58" s="523">
        <f>IF(F57+SUM(E$17:E57)=D$10,F57,D$10-SUM(E$17:E57))</f>
        <v>76946.436244491255</v>
      </c>
      <c r="E58" s="522">
        <f t="shared" si="16"/>
        <v>76946.436244491255</v>
      </c>
      <c r="F58" s="523">
        <f t="shared" si="17"/>
        <v>0</v>
      </c>
      <c r="G58" s="524">
        <f t="shared" si="18"/>
        <v>81056.067448355345</v>
      </c>
      <c r="H58" s="491">
        <f t="shared" si="19"/>
        <v>81056.067448355345</v>
      </c>
      <c r="I58" s="511">
        <f t="shared" si="7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0</v>
      </c>
      <c r="E59" s="522">
        <f t="shared" si="16"/>
        <v>0</v>
      </c>
      <c r="F59" s="523">
        <f t="shared" si="17"/>
        <v>0</v>
      </c>
      <c r="G59" s="524">
        <f t="shared" si="18"/>
        <v>0</v>
      </c>
      <c r="H59" s="491">
        <f t="shared" si="19"/>
        <v>0</v>
      </c>
      <c r="I59" s="511">
        <f t="shared" si="7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18"/>
        <v>0</v>
      </c>
      <c r="H60" s="491">
        <f t="shared" si="19"/>
        <v>0</v>
      </c>
      <c r="I60" s="511">
        <f t="shared" si="7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6">
        <f t="shared" si="18"/>
        <v>0</v>
      </c>
      <c r="H61" s="491">
        <f t="shared" si="19"/>
        <v>0</v>
      </c>
      <c r="I61" s="511">
        <f t="shared" si="7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6">
        <f t="shared" si="18"/>
        <v>0</v>
      </c>
      <c r="H62" s="491">
        <f t="shared" si="19"/>
        <v>0</v>
      </c>
      <c r="I62" s="511">
        <f t="shared" si="7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6">
        <f t="shared" si="18"/>
        <v>0</v>
      </c>
      <c r="H63" s="491">
        <f t="shared" si="19"/>
        <v>0</v>
      </c>
      <c r="I63" s="511">
        <f t="shared" si="7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6">
        <f t="shared" si="18"/>
        <v>0</v>
      </c>
      <c r="H64" s="491">
        <f t="shared" si="19"/>
        <v>0</v>
      </c>
      <c r="I64" s="511">
        <f t="shared" si="7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6">
        <f t="shared" si="18"/>
        <v>0</v>
      </c>
      <c r="H65" s="491">
        <f t="shared" si="19"/>
        <v>0</v>
      </c>
      <c r="I65" s="511">
        <f t="shared" si="7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6">
        <f t="shared" si="18"/>
        <v>0</v>
      </c>
      <c r="H66" s="491">
        <f t="shared" si="19"/>
        <v>0</v>
      </c>
      <c r="I66" s="511">
        <f t="shared" si="7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6">
        <f t="shared" si="18"/>
        <v>0</v>
      </c>
      <c r="H67" s="491">
        <f t="shared" si="19"/>
        <v>0</v>
      </c>
      <c r="I67" s="511">
        <f t="shared" si="7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6">
        <f t="shared" si="18"/>
        <v>0</v>
      </c>
      <c r="H68" s="491">
        <f t="shared" si="19"/>
        <v>0</v>
      </c>
      <c r="I68" s="511">
        <f t="shared" si="7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6">
        <f t="shared" si="18"/>
        <v>0</v>
      </c>
      <c r="H69" s="491">
        <f t="shared" si="19"/>
        <v>0</v>
      </c>
      <c r="I69" s="511">
        <f t="shared" si="7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6">
        <f t="shared" si="18"/>
        <v>0</v>
      </c>
      <c r="H70" s="491">
        <f t="shared" si="19"/>
        <v>0</v>
      </c>
      <c r="I70" s="511">
        <f t="shared" si="7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6">
        <f t="shared" si="18"/>
        <v>0</v>
      </c>
      <c r="H71" s="491">
        <f t="shared" si="19"/>
        <v>0</v>
      </c>
      <c r="I71" s="511">
        <f t="shared" si="7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16"/>
        <v>0</v>
      </c>
      <c r="F72" s="528">
        <f t="shared" si="17"/>
        <v>0</v>
      </c>
      <c r="G72" s="530">
        <f t="shared" si="18"/>
        <v>0</v>
      </c>
      <c r="H72" s="471">
        <f t="shared" si="19"/>
        <v>0</v>
      </c>
      <c r="I72" s="531">
        <f t="shared" si="7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8402687.4800000004</v>
      </c>
      <c r="F73" s="375"/>
      <c r="G73" s="375">
        <f>SUM(G17:G72)</f>
        <v>29612720.610162031</v>
      </c>
      <c r="H73" s="375">
        <f>SUM(H17:H72)</f>
        <v>29612720.610162031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812639.88121443952</v>
      </c>
      <c r="N87" s="546">
        <f>IF(J92&lt;D11,0,VLOOKUP(J92,C17:O72,11))</f>
        <v>812639.88121443952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874818.46170823427</v>
      </c>
      <c r="N88" s="550">
        <f>IF(J92&lt;D11,0,VLOOKUP(J92,C99:P154,7))</f>
        <v>874818.46170823427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62178.580493794754</v>
      </c>
      <c r="N89" s="555">
        <f>+N88-N87</f>
        <v>62178.580493794754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8402687.4800000004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204943.59707317073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23">+I99-H99</f>
        <v>0</v>
      </c>
      <c r="K99" s="514"/>
      <c r="L99" s="512">
        <f t="shared" ref="L99:L104" si="24">H99</f>
        <v>796120</v>
      </c>
      <c r="M99" s="513">
        <f t="shared" ref="M99:M130" si="25">IF(L99&lt;&gt;0,+H99-L99,0)</f>
        <v>0</v>
      </c>
      <c r="N99" s="512">
        <f t="shared" ref="N99:N104" si="26">I99</f>
        <v>796120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23"/>
        <v>0</v>
      </c>
      <c r="K100" s="514"/>
      <c r="L100" s="518">
        <f t="shared" si="24"/>
        <v>1541731.3961161568</v>
      </c>
      <c r="M100" s="519">
        <f t="shared" si="25"/>
        <v>0</v>
      </c>
      <c r="N100" s="518">
        <f t="shared" si="26"/>
        <v>1541731.3961161568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23"/>
        <v>0</v>
      </c>
      <c r="K101" s="514"/>
      <c r="L101" s="518">
        <f t="shared" si="24"/>
        <v>1387315.6975317788</v>
      </c>
      <c r="M101" s="519">
        <f t="shared" si="25"/>
        <v>0</v>
      </c>
      <c r="N101" s="518">
        <f t="shared" si="26"/>
        <v>1387315.6975317788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23"/>
        <v>0</v>
      </c>
      <c r="K102" s="514"/>
      <c r="L102" s="518">
        <f t="shared" si="24"/>
        <v>1332406.4149067886</v>
      </c>
      <c r="M102" s="519">
        <f t="shared" si="25"/>
        <v>0</v>
      </c>
      <c r="N102" s="518">
        <f t="shared" si="26"/>
        <v>1332406.4149067886</v>
      </c>
      <c r="O102" s="514">
        <f t="shared" si="27"/>
        <v>0</v>
      </c>
      <c r="P102" s="514">
        <f t="shared" si="28"/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24"/>
        <v>1214060.1321062704</v>
      </c>
      <c r="M103" s="519">
        <f t="shared" ref="M103:M108" si="30">IF(L103&lt;&gt;0,+H103-L103,0)</f>
        <v>0</v>
      </c>
      <c r="N103" s="518">
        <f t="shared" si="26"/>
        <v>1214060.1321062704</v>
      </c>
      <c r="O103" s="514">
        <f t="shared" ref="O103:O108" si="31">IF(N103&lt;&gt;0,+I103-N103,0)</f>
        <v>0</v>
      </c>
      <c r="P103" s="514">
        <f t="shared" ref="P103:P108" si="32"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24"/>
        <v>1191601.6940490135</v>
      </c>
      <c r="M104" s="519">
        <f t="shared" si="30"/>
        <v>0</v>
      </c>
      <c r="N104" s="518">
        <f t="shared" si="26"/>
        <v>1191601.6940490135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23"/>
        <v>0</v>
      </c>
      <c r="K105" s="514"/>
      <c r="L105" s="518">
        <f t="shared" ref="L105:L110" si="33">H105</f>
        <v>1134932.5435262297</v>
      </c>
      <c r="M105" s="519">
        <f t="shared" si="30"/>
        <v>0</v>
      </c>
      <c r="N105" s="518">
        <f t="shared" ref="N105:N110" si="34">I105</f>
        <v>1134932.5435262297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23"/>
        <v>0</v>
      </c>
      <c r="K106" s="514"/>
      <c r="L106" s="518">
        <f t="shared" si="33"/>
        <v>1070988.2339652905</v>
      </c>
      <c r="M106" s="519">
        <f t="shared" si="30"/>
        <v>0</v>
      </c>
      <c r="N106" s="518">
        <f t="shared" si="34"/>
        <v>1070988.2339652905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23"/>
        <v>0</v>
      </c>
      <c r="K107" s="514"/>
      <c r="L107" s="518">
        <f t="shared" si="33"/>
        <v>1013835.8551552552</v>
      </c>
      <c r="M107" s="519">
        <f t="shared" si="30"/>
        <v>0</v>
      </c>
      <c r="N107" s="518">
        <f t="shared" si="34"/>
        <v>1013835.8551552552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23"/>
        <v>0</v>
      </c>
      <c r="K108" s="514"/>
      <c r="L108" s="518">
        <f t="shared" si="33"/>
        <v>886411.49004878511</v>
      </c>
      <c r="M108" s="519">
        <f t="shared" si="30"/>
        <v>0</v>
      </c>
      <c r="N108" s="518">
        <f t="shared" si="34"/>
        <v>886411.49004878511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6399188.6328493077</v>
      </c>
      <c r="E109" s="516">
        <v>195411.33674418606</v>
      </c>
      <c r="F109" s="515">
        <v>6203777.2961051213</v>
      </c>
      <c r="G109" s="515">
        <v>6301482.964477215</v>
      </c>
      <c r="H109" s="516">
        <v>869925.51728731813</v>
      </c>
      <c r="I109" s="510">
        <v>869925.51728731813</v>
      </c>
      <c r="J109" s="514">
        <f t="shared" si="23"/>
        <v>0</v>
      </c>
      <c r="K109" s="514"/>
      <c r="L109" s="518">
        <f t="shared" si="33"/>
        <v>869925.51728731813</v>
      </c>
      <c r="M109" s="519">
        <f t="shared" ref="M109" si="35">IF(L109&lt;&gt;0,+H109-L109,0)</f>
        <v>0</v>
      </c>
      <c r="N109" s="518">
        <f t="shared" si="34"/>
        <v>869925.51728731813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6203777.2961051213</v>
      </c>
      <c r="E110" s="516">
        <v>200063.98761904764</v>
      </c>
      <c r="F110" s="515">
        <v>6003713.3084860733</v>
      </c>
      <c r="G110" s="515">
        <v>6103745.3022955973</v>
      </c>
      <c r="H110" s="516">
        <v>856667.26239535783</v>
      </c>
      <c r="I110" s="510">
        <v>856667.26239535783</v>
      </c>
      <c r="J110" s="514">
        <f t="shared" si="23"/>
        <v>0</v>
      </c>
      <c r="K110" s="514"/>
      <c r="L110" s="518">
        <f t="shared" si="33"/>
        <v>856667.26239535783</v>
      </c>
      <c r="M110" s="519">
        <f t="shared" ref="M110" si="36">IF(L110&lt;&gt;0,+H110-L110,0)</f>
        <v>0</v>
      </c>
      <c r="N110" s="518">
        <f t="shared" si="34"/>
        <v>856667.26239535783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6003713.3084860733</v>
      </c>
      <c r="E111" s="522">
        <f>IF(+J96&lt;F110,J96,D111)</f>
        <v>204943.59707317073</v>
      </c>
      <c r="F111" s="523">
        <f t="shared" ref="F111:F130" si="37">+D111-E111</f>
        <v>5798769.7114129029</v>
      </c>
      <c r="G111" s="523">
        <f t="shared" ref="G111:G130" si="38">+(F111+D111)/2</f>
        <v>5901241.5099494886</v>
      </c>
      <c r="H111" s="526">
        <f>+J$94*G111+E111</f>
        <v>874818.46170823427</v>
      </c>
      <c r="I111" s="577">
        <f>+J$95*G111+E111</f>
        <v>874818.46170823427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/>
      <c r="C112" s="507">
        <f>IF(D93="","-",+C111+1)</f>
        <v>2022</v>
      </c>
      <c r="D112" s="374">
        <f>IF(F111+SUM(E$99:E111)=D$92,F111,D$92-SUM(E$99:E111))</f>
        <v>5798769.7114129029</v>
      </c>
      <c r="E112" s="522">
        <f>IF(+J96&lt;F111,J96,D112)</f>
        <v>204943.59707317073</v>
      </c>
      <c r="F112" s="523">
        <f t="shared" si="37"/>
        <v>5593826.1143397326</v>
      </c>
      <c r="G112" s="523">
        <f t="shared" si="38"/>
        <v>5696297.9128763173</v>
      </c>
      <c r="H112" s="526">
        <f>+J$94*G112+E112</f>
        <v>851554.44783661945</v>
      </c>
      <c r="I112" s="577">
        <f>+J$95*G112+E112</f>
        <v>851554.44783661945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5593826.1143397326</v>
      </c>
      <c r="E113" s="522">
        <f>IF(+J96&lt;F112,J96,D113)</f>
        <v>204943.59707317073</v>
      </c>
      <c r="F113" s="523">
        <f t="shared" si="37"/>
        <v>5388882.5172665622</v>
      </c>
      <c r="G113" s="523">
        <f t="shared" si="38"/>
        <v>5491354.3158031479</v>
      </c>
      <c r="H113" s="526">
        <f t="shared" ref="H113:H154" si="39">+J$94*G113+E113</f>
        <v>828290.43396500498</v>
      </c>
      <c r="I113" s="577">
        <f t="shared" ref="I113:I154" si="40">+J$95*G113+E113</f>
        <v>828290.43396500498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5388882.5172665622</v>
      </c>
      <c r="E114" s="522">
        <f>IF(+J96&lt;F113,J96,D114)</f>
        <v>204943.59707317073</v>
      </c>
      <c r="F114" s="523">
        <f t="shared" si="37"/>
        <v>5183938.9201933919</v>
      </c>
      <c r="G114" s="523">
        <f t="shared" si="38"/>
        <v>5286410.7187299766</v>
      </c>
      <c r="H114" s="526">
        <f t="shared" si="39"/>
        <v>805026.42009339028</v>
      </c>
      <c r="I114" s="577">
        <f t="shared" si="40"/>
        <v>805026.42009339028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2025</v>
      </c>
      <c r="D115" s="374">
        <f>IF(F114+SUM(E$99:E114)=D$92,F114,D$92-SUM(E$99:E114))</f>
        <v>5183938.9201933919</v>
      </c>
      <c r="E115" s="522">
        <f>IF(+J96&lt;F114,J96,D115)</f>
        <v>204943.59707317073</v>
      </c>
      <c r="F115" s="523">
        <f t="shared" si="37"/>
        <v>4978995.3231202215</v>
      </c>
      <c r="G115" s="523">
        <f t="shared" si="38"/>
        <v>5081467.1216568071</v>
      </c>
      <c r="H115" s="526">
        <f t="shared" si="39"/>
        <v>781762.40622177569</v>
      </c>
      <c r="I115" s="577">
        <f t="shared" si="40"/>
        <v>781762.40622177569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4978995.3231202215</v>
      </c>
      <c r="E116" s="522">
        <f>IF(+J96&lt;F115,J96,D116)</f>
        <v>204943.59707317073</v>
      </c>
      <c r="F116" s="523">
        <f t="shared" si="37"/>
        <v>4774051.7260470511</v>
      </c>
      <c r="G116" s="523">
        <f t="shared" si="38"/>
        <v>4876523.5245836359</v>
      </c>
      <c r="H116" s="526">
        <f t="shared" si="39"/>
        <v>758498.39235016098</v>
      </c>
      <c r="I116" s="577">
        <f t="shared" si="40"/>
        <v>758498.39235016098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4774051.7260470511</v>
      </c>
      <c r="E117" s="522">
        <f>IF(+J96&lt;F116,J96,D117)</f>
        <v>204943.59707317073</v>
      </c>
      <c r="F117" s="523">
        <f t="shared" si="37"/>
        <v>4569108.1289738808</v>
      </c>
      <c r="G117" s="523">
        <f t="shared" si="38"/>
        <v>4671579.9275104664</v>
      </c>
      <c r="H117" s="526">
        <f t="shared" si="39"/>
        <v>735234.37847854639</v>
      </c>
      <c r="I117" s="577">
        <f t="shared" si="40"/>
        <v>735234.37847854639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4569108.1289738808</v>
      </c>
      <c r="E118" s="522">
        <f>IF(+J96&lt;F117,J96,D118)</f>
        <v>204943.59707317073</v>
      </c>
      <c r="F118" s="523">
        <f t="shared" si="37"/>
        <v>4364164.5319007104</v>
      </c>
      <c r="G118" s="523">
        <f t="shared" si="38"/>
        <v>4466636.3304372951</v>
      </c>
      <c r="H118" s="526">
        <f t="shared" si="39"/>
        <v>711970.36460693169</v>
      </c>
      <c r="I118" s="577">
        <f t="shared" si="40"/>
        <v>711970.36460693169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4364164.5319007104</v>
      </c>
      <c r="E119" s="522">
        <f>IF(+J96&lt;F118,J96,D119)</f>
        <v>204943.59707317073</v>
      </c>
      <c r="F119" s="523">
        <f t="shared" si="37"/>
        <v>4159220.9348275396</v>
      </c>
      <c r="G119" s="523">
        <f t="shared" si="38"/>
        <v>4261692.7333641248</v>
      </c>
      <c r="H119" s="526">
        <f t="shared" si="39"/>
        <v>688706.3507353171</v>
      </c>
      <c r="I119" s="577">
        <f t="shared" si="40"/>
        <v>688706.3507353171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4159220.9348275396</v>
      </c>
      <c r="E120" s="522">
        <f>IF(+J96&lt;F119,J96,D120)</f>
        <v>204943.59707317073</v>
      </c>
      <c r="F120" s="523">
        <f t="shared" si="37"/>
        <v>3954277.3377543688</v>
      </c>
      <c r="G120" s="523">
        <f t="shared" si="38"/>
        <v>4056749.1362909544</v>
      </c>
      <c r="H120" s="526">
        <f t="shared" si="39"/>
        <v>665442.3368637024</v>
      </c>
      <c r="I120" s="577">
        <f t="shared" si="40"/>
        <v>665442.3368637024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3954277.3377543688</v>
      </c>
      <c r="E121" s="522">
        <f>IF(+J96&lt;F120,J96,D121)</f>
        <v>204943.59707317073</v>
      </c>
      <c r="F121" s="523">
        <f t="shared" si="37"/>
        <v>3749333.740681198</v>
      </c>
      <c r="G121" s="523">
        <f t="shared" si="38"/>
        <v>3851805.5392177831</v>
      </c>
      <c r="H121" s="526">
        <f t="shared" si="39"/>
        <v>642178.32299208769</v>
      </c>
      <c r="I121" s="577">
        <f t="shared" si="40"/>
        <v>642178.32299208769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3749333.740681198</v>
      </c>
      <c r="E122" s="522">
        <f>IF(+J96&lt;F121,J96,D122)</f>
        <v>204943.59707317073</v>
      </c>
      <c r="F122" s="523">
        <f t="shared" si="37"/>
        <v>3544390.1436080271</v>
      </c>
      <c r="G122" s="523">
        <f t="shared" si="38"/>
        <v>3646861.9421446128</v>
      </c>
      <c r="H122" s="526">
        <f t="shared" si="39"/>
        <v>618914.3091204731</v>
      </c>
      <c r="I122" s="577">
        <f t="shared" si="40"/>
        <v>618914.3091204731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3544390.1436080271</v>
      </c>
      <c r="E123" s="522">
        <f>IF(+J96&lt;F122,J96,D123)</f>
        <v>204943.59707317073</v>
      </c>
      <c r="F123" s="523">
        <f t="shared" si="37"/>
        <v>3339446.5465348563</v>
      </c>
      <c r="G123" s="523">
        <f t="shared" si="38"/>
        <v>3441918.3450714415</v>
      </c>
      <c r="H123" s="526">
        <f t="shared" si="39"/>
        <v>595650.29524885828</v>
      </c>
      <c r="I123" s="577">
        <f t="shared" si="40"/>
        <v>595650.29524885828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3339446.5465348563</v>
      </c>
      <c r="E124" s="522">
        <f>IF(+J96&lt;F123,J96,D124)</f>
        <v>204943.59707317073</v>
      </c>
      <c r="F124" s="523">
        <f t="shared" si="37"/>
        <v>3134502.9494616855</v>
      </c>
      <c r="G124" s="523">
        <f t="shared" si="38"/>
        <v>3236974.7479982711</v>
      </c>
      <c r="H124" s="526">
        <f t="shared" si="39"/>
        <v>572386.28137724369</v>
      </c>
      <c r="I124" s="577">
        <f t="shared" si="40"/>
        <v>572386.28137724369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3134502.9494616855</v>
      </c>
      <c r="E125" s="522">
        <f>IF(+J96&lt;F124,J96,D125)</f>
        <v>204943.59707317073</v>
      </c>
      <c r="F125" s="523">
        <f t="shared" si="37"/>
        <v>2929559.3523885147</v>
      </c>
      <c r="G125" s="523">
        <f t="shared" si="38"/>
        <v>3032031.1509250998</v>
      </c>
      <c r="H125" s="526">
        <f t="shared" si="39"/>
        <v>549122.26750562899</v>
      </c>
      <c r="I125" s="577">
        <f t="shared" si="40"/>
        <v>549122.26750562899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2929559.3523885147</v>
      </c>
      <c r="E126" s="522">
        <f>IF(+J96&lt;F125,J96,D126)</f>
        <v>204943.59707317073</v>
      </c>
      <c r="F126" s="523">
        <f t="shared" si="37"/>
        <v>2724615.7553153438</v>
      </c>
      <c r="G126" s="523">
        <f t="shared" si="38"/>
        <v>2827087.5538519295</v>
      </c>
      <c r="H126" s="526">
        <f t="shared" si="39"/>
        <v>525858.25363401428</v>
      </c>
      <c r="I126" s="577">
        <f t="shared" si="40"/>
        <v>525858.25363401428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2724615.7553153438</v>
      </c>
      <c r="E127" s="522">
        <f>IF(+J96&lt;F126,J96,D127)</f>
        <v>204943.59707317073</v>
      </c>
      <c r="F127" s="523">
        <f t="shared" si="37"/>
        <v>2519672.158242173</v>
      </c>
      <c r="G127" s="523">
        <f t="shared" si="38"/>
        <v>2622143.9567787582</v>
      </c>
      <c r="H127" s="526">
        <f t="shared" si="39"/>
        <v>502594.23976239958</v>
      </c>
      <c r="I127" s="577">
        <f t="shared" si="40"/>
        <v>502594.23976239958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2519672.158242173</v>
      </c>
      <c r="E128" s="522">
        <f>IF(+J96&lt;F127,J96,D128)</f>
        <v>204943.59707317073</v>
      </c>
      <c r="F128" s="523">
        <f t="shared" si="37"/>
        <v>2314728.5611690022</v>
      </c>
      <c r="G128" s="523">
        <f t="shared" si="38"/>
        <v>2417200.3597055878</v>
      </c>
      <c r="H128" s="526">
        <f t="shared" si="39"/>
        <v>479330.22589078499</v>
      </c>
      <c r="I128" s="577">
        <f t="shared" si="40"/>
        <v>479330.22589078499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2314728.5611690022</v>
      </c>
      <c r="E129" s="522">
        <f>IF(+J96&lt;F128,J96,D129)</f>
        <v>204943.59707317073</v>
      </c>
      <c r="F129" s="523">
        <f t="shared" si="37"/>
        <v>2109784.9640958314</v>
      </c>
      <c r="G129" s="523">
        <f t="shared" si="38"/>
        <v>2212256.7626324166</v>
      </c>
      <c r="H129" s="526">
        <f t="shared" si="39"/>
        <v>456066.21201917017</v>
      </c>
      <c r="I129" s="577">
        <f t="shared" si="40"/>
        <v>456066.21201917017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>IU</v>
      </c>
      <c r="C130" s="507">
        <f>IF(D93="","-",+C129+1)</f>
        <v>2040</v>
      </c>
      <c r="D130" s="374">
        <f>IF(F129+SUM(E$99:E129)=D$92,F129,D$92-SUM(E$99:E129))</f>
        <v>2109784.9640958365</v>
      </c>
      <c r="E130" s="522">
        <f>IF(+J96&lt;F129,J96,D130)</f>
        <v>204943.59707317073</v>
      </c>
      <c r="F130" s="523">
        <f t="shared" si="37"/>
        <v>1904841.3670226657</v>
      </c>
      <c r="G130" s="523">
        <f t="shared" si="38"/>
        <v>2007313.1655592511</v>
      </c>
      <c r="H130" s="526">
        <f t="shared" si="39"/>
        <v>432802.19814755616</v>
      </c>
      <c r="I130" s="577">
        <f t="shared" si="40"/>
        <v>432802.19814755616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1904841.3670226657</v>
      </c>
      <c r="E131" s="522">
        <f>IF(+J96&lt;F130,J96,D131)</f>
        <v>204943.59707317073</v>
      </c>
      <c r="F131" s="523">
        <f t="shared" ref="F131:F154" si="41">+D131-E131</f>
        <v>1699897.7699494949</v>
      </c>
      <c r="G131" s="523">
        <f t="shared" ref="G131:G154" si="42">+(F131+D131)/2</f>
        <v>1802369.5684860803</v>
      </c>
      <c r="H131" s="526">
        <f t="shared" si="39"/>
        <v>409538.18427594146</v>
      </c>
      <c r="I131" s="577">
        <f t="shared" si="40"/>
        <v>409538.18427594146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1699897.7699494949</v>
      </c>
      <c r="E132" s="522">
        <f>IF(+J96&lt;F131,J96,D132)</f>
        <v>204943.59707317073</v>
      </c>
      <c r="F132" s="523">
        <f t="shared" si="41"/>
        <v>1494954.172876324</v>
      </c>
      <c r="G132" s="523">
        <f t="shared" si="42"/>
        <v>1597425.9714129095</v>
      </c>
      <c r="H132" s="526">
        <f t="shared" si="39"/>
        <v>386274.17040432675</v>
      </c>
      <c r="I132" s="577">
        <f t="shared" si="40"/>
        <v>386274.17040432675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1494954.172876324</v>
      </c>
      <c r="E133" s="522">
        <f>IF(+J96&lt;F132,J96,D133)</f>
        <v>204943.59707317073</v>
      </c>
      <c r="F133" s="523">
        <f t="shared" si="41"/>
        <v>1290010.5758031532</v>
      </c>
      <c r="G133" s="523">
        <f t="shared" si="42"/>
        <v>1392482.3743397386</v>
      </c>
      <c r="H133" s="526">
        <f t="shared" si="39"/>
        <v>363010.15653271205</v>
      </c>
      <c r="I133" s="577">
        <f t="shared" si="40"/>
        <v>363010.15653271205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1290010.5758031532</v>
      </c>
      <c r="E134" s="522">
        <f>IF(+J96&lt;F133,J96,D134)</f>
        <v>204943.59707317073</v>
      </c>
      <c r="F134" s="523">
        <f t="shared" si="41"/>
        <v>1085066.9787299824</v>
      </c>
      <c r="G134" s="523">
        <f t="shared" si="42"/>
        <v>1187538.7772665678</v>
      </c>
      <c r="H134" s="526">
        <f t="shared" si="39"/>
        <v>339746.14266109734</v>
      </c>
      <c r="I134" s="577">
        <f t="shared" si="40"/>
        <v>339746.14266109734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1085066.9787299824</v>
      </c>
      <c r="E135" s="522">
        <f>IF(+J96&lt;F134,J96,D135)</f>
        <v>204943.59707317073</v>
      </c>
      <c r="F135" s="523">
        <f t="shared" si="41"/>
        <v>880123.38165681169</v>
      </c>
      <c r="G135" s="523">
        <f t="shared" si="42"/>
        <v>982595.18019339698</v>
      </c>
      <c r="H135" s="526">
        <f t="shared" si="39"/>
        <v>316482.1287894827</v>
      </c>
      <c r="I135" s="577">
        <f t="shared" si="40"/>
        <v>316482.1287894827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/>
      <c r="C136" s="507">
        <f>IF(D93="","-",+C135+1)</f>
        <v>2046</v>
      </c>
      <c r="D136" s="374">
        <f>IF(F135+SUM(E$99:E135)=D$92,F135,D$92-SUM(E$99:E135))</f>
        <v>880123.38165681169</v>
      </c>
      <c r="E136" s="522">
        <f>IF(+J96&lt;F135,J96,D136)</f>
        <v>204943.59707317073</v>
      </c>
      <c r="F136" s="523">
        <f t="shared" si="41"/>
        <v>675179.78458364098</v>
      </c>
      <c r="G136" s="523">
        <f t="shared" si="42"/>
        <v>777651.58312022639</v>
      </c>
      <c r="H136" s="526">
        <f t="shared" si="39"/>
        <v>293218.11491786805</v>
      </c>
      <c r="I136" s="577">
        <f t="shared" si="40"/>
        <v>293218.11491786805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9"/>
        <v/>
      </c>
      <c r="C137" s="507">
        <f>IF(D93="","-",+C136+1)</f>
        <v>2047</v>
      </c>
      <c r="D137" s="374">
        <f>IF(F136+SUM(E$99:E136)=D$92,F136,D$92-SUM(E$99:E136))</f>
        <v>675179.78458364098</v>
      </c>
      <c r="E137" s="522">
        <f>IF(+J96&lt;F136,J96,D137)</f>
        <v>204943.59707317073</v>
      </c>
      <c r="F137" s="523">
        <f t="shared" si="41"/>
        <v>470236.18751047028</v>
      </c>
      <c r="G137" s="523">
        <f t="shared" si="42"/>
        <v>572707.98604705557</v>
      </c>
      <c r="H137" s="526">
        <f t="shared" si="39"/>
        <v>269954.10104625334</v>
      </c>
      <c r="I137" s="577">
        <f t="shared" si="40"/>
        <v>269954.10104625334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470236.18751047028</v>
      </c>
      <c r="E138" s="522">
        <f>IF(+J96&lt;F137,J96,D138)</f>
        <v>204943.59707317073</v>
      </c>
      <c r="F138" s="523">
        <f t="shared" si="41"/>
        <v>265292.59043729957</v>
      </c>
      <c r="G138" s="523">
        <f t="shared" si="42"/>
        <v>367764.38897388492</v>
      </c>
      <c r="H138" s="526">
        <f t="shared" si="39"/>
        <v>246690.08717463867</v>
      </c>
      <c r="I138" s="577">
        <f t="shared" si="40"/>
        <v>246690.08717463867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265292.59043729957</v>
      </c>
      <c r="E139" s="522">
        <f>IF(+J96&lt;F138,J96,D139)</f>
        <v>204943.59707317073</v>
      </c>
      <c r="F139" s="523">
        <f t="shared" si="41"/>
        <v>60348.993364128837</v>
      </c>
      <c r="G139" s="523">
        <f t="shared" si="42"/>
        <v>162820.79190071422</v>
      </c>
      <c r="H139" s="526">
        <f t="shared" si="39"/>
        <v>223426.07330302399</v>
      </c>
      <c r="I139" s="577">
        <f t="shared" si="40"/>
        <v>223426.07330302399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9"/>
        <v/>
      </c>
      <c r="C140" s="507">
        <f>IF(D93="","-",+C139+1)</f>
        <v>2050</v>
      </c>
      <c r="D140" s="374">
        <f>IF(F139+SUM(E$99:E139)=D$92,F139,D$92-SUM(E$99:E139))</f>
        <v>60348.993364128837</v>
      </c>
      <c r="E140" s="522">
        <f>IF(+J96&lt;F139,J96,D140)</f>
        <v>60348.993364128837</v>
      </c>
      <c r="F140" s="523">
        <f t="shared" si="41"/>
        <v>0</v>
      </c>
      <c r="G140" s="523">
        <f t="shared" si="42"/>
        <v>30174.496682064419</v>
      </c>
      <c r="H140" s="526">
        <f t="shared" si="39"/>
        <v>63774.228011151798</v>
      </c>
      <c r="I140" s="577">
        <f t="shared" si="40"/>
        <v>63774.228011151798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1"/>
        <v>0</v>
      </c>
      <c r="G141" s="523">
        <f t="shared" si="42"/>
        <v>0</v>
      </c>
      <c r="H141" s="526">
        <f t="shared" si="39"/>
        <v>0</v>
      </c>
      <c r="I141" s="577">
        <f t="shared" si="40"/>
        <v>0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8402687.4799999967</v>
      </c>
      <c r="F155" s="375"/>
      <c r="G155" s="375"/>
      <c r="H155" s="375">
        <f>SUM(H99:H154)</f>
        <v>29284316.222762652</v>
      </c>
      <c r="I155" s="375">
        <f>SUM(I99:I154)</f>
        <v>29284316.222762652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47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83713.649961418851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83713.649961418851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18759.047619047618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94098.470322550129</v>
      </c>
      <c r="H23" s="639">
        <v>94098.470322550129</v>
      </c>
      <c r="I23" s="511">
        <f t="shared" si="6"/>
        <v>0</v>
      </c>
      <c r="J23" s="511"/>
      <c r="K23" s="518">
        <f>G23</f>
        <v>94098.470322550129</v>
      </c>
      <c r="L23" s="519">
        <f>IF(K23&lt;&gt;0,+G23-K23,0)</f>
        <v>0</v>
      </c>
      <c r="M23" s="518">
        <f>H23</f>
        <v>94098.470322550129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18322.79069767442</v>
      </c>
      <c r="F24" s="631">
        <v>641349.10308006767</v>
      </c>
      <c r="G24" s="630">
        <v>83084.800810450004</v>
      </c>
      <c r="H24" s="639">
        <v>83084.800810450004</v>
      </c>
      <c r="I24" s="511">
        <f t="shared" si="6"/>
        <v>0</v>
      </c>
      <c r="J24" s="511"/>
      <c r="K24" s="518">
        <f>G24</f>
        <v>83084.800810450004</v>
      </c>
      <c r="L24" s="519">
        <f>IF(K24&lt;&gt;0,+G24-K24,0)</f>
        <v>0</v>
      </c>
      <c r="M24" s="518">
        <f>H24</f>
        <v>83084.800810450004</v>
      </c>
      <c r="N24" s="514">
        <f t="shared" ref="N24:N72" si="7">IF(M24&lt;&gt;0,+H24-M24,0)</f>
        <v>0</v>
      </c>
      <c r="O24" s="514">
        <f t="shared" ref="O24:O72" si="8">+N24-L24</f>
        <v>0</v>
      </c>
      <c r="P24" s="272"/>
    </row>
    <row r="25" spans="2:16">
      <c r="B25" s="195" t="str">
        <f t="shared" si="5"/>
        <v>IU</v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99393.518391507503</v>
      </c>
      <c r="H25" s="639">
        <v>99393.518391507503</v>
      </c>
      <c r="I25" s="511">
        <f t="shared" si="6"/>
        <v>0</v>
      </c>
      <c r="J25" s="511"/>
      <c r="K25" s="518">
        <f>G25</f>
        <v>99393.518391507503</v>
      </c>
      <c r="L25" s="519">
        <f>IF(K25&lt;&gt;0,+G25-K25,0)</f>
        <v>0</v>
      </c>
      <c r="M25" s="518">
        <f>H25</f>
        <v>99393.518391507503</v>
      </c>
      <c r="N25" s="514">
        <f t="shared" si="7"/>
        <v>0</v>
      </c>
      <c r="O25" s="514">
        <f t="shared" si="8"/>
        <v>0</v>
      </c>
      <c r="P25" s="272"/>
    </row>
    <row r="26" spans="2:16">
      <c r="B26" s="195" t="str">
        <f t="shared" si="5"/>
        <v>IU</v>
      </c>
      <c r="C26" s="507">
        <f>IF(D11="","-",+C25+1)</f>
        <v>2021</v>
      </c>
      <c r="D26" s="631">
        <v>622132.5177142137</v>
      </c>
      <c r="E26" s="630">
        <v>18759.047619047618</v>
      </c>
      <c r="F26" s="631">
        <v>603373.47009516612</v>
      </c>
      <c r="G26" s="630">
        <v>83713.649961418851</v>
      </c>
      <c r="H26" s="639">
        <v>83713.649961418851</v>
      </c>
      <c r="I26" s="511">
        <f t="shared" si="6"/>
        <v>0</v>
      </c>
      <c r="J26" s="511"/>
      <c r="K26" s="518">
        <f>G26</f>
        <v>83713.649961418851</v>
      </c>
      <c r="L26" s="519">
        <f>IF(K26&lt;&gt;0,+G26-K26,0)</f>
        <v>0</v>
      </c>
      <c r="M26" s="518">
        <f>H26</f>
        <v>83713.649961418851</v>
      </c>
      <c r="N26" s="514">
        <f t="shared" si="7"/>
        <v>0</v>
      </c>
      <c r="O26" s="514">
        <f t="shared" si="8"/>
        <v>0</v>
      </c>
      <c r="P26" s="272"/>
    </row>
    <row r="27" spans="2:16">
      <c r="B27" s="195" t="str">
        <f t="shared" si="5"/>
        <v/>
      </c>
      <c r="C27" s="507">
        <f>IF(D11="","-",+C26+1)</f>
        <v>2022</v>
      </c>
      <c r="D27" s="523">
        <f>IF(F26+SUM(E$17:E26)=D$10,F26,D$10-SUM(E$17:E26))</f>
        <v>603373.47009516612</v>
      </c>
      <c r="E27" s="522">
        <f>IF(+I14&lt;F26,I14,D27)</f>
        <v>18759.047619047618</v>
      </c>
      <c r="F27" s="523">
        <f t="shared" ref="F27:F33" si="9">+D27-E27</f>
        <v>584614.42247611855</v>
      </c>
      <c r="G27" s="524">
        <f t="shared" ref="G27:G53" si="10">+I$12*((D27+F27)/2)+E27</f>
        <v>82208.277387284077</v>
      </c>
      <c r="H27" s="491">
        <f t="shared" ref="H27:H53" si="11">+I$13*((D27+F27)/2)+E27</f>
        <v>82208.277387284077</v>
      </c>
      <c r="I27" s="511">
        <f t="shared" si="6"/>
        <v>0</v>
      </c>
      <c r="J27" s="511"/>
      <c r="K27" s="525"/>
      <c r="L27" s="514">
        <f t="shared" ref="L27:L72" si="12">IF(K27&lt;&gt;0,+G27-K27,0)</f>
        <v>0</v>
      </c>
      <c r="M27" s="525"/>
      <c r="N27" s="514">
        <f t="shared" si="7"/>
        <v>0</v>
      </c>
      <c r="O27" s="514">
        <f t="shared" si="8"/>
        <v>0</v>
      </c>
      <c r="P27" s="272"/>
    </row>
    <row r="28" spans="2:16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584614.42247611855</v>
      </c>
      <c r="E28" s="522">
        <f>IF(+I14&lt;F27,I14,D28)</f>
        <v>18759.047619047618</v>
      </c>
      <c r="F28" s="523">
        <f t="shared" si="9"/>
        <v>565855.37485707097</v>
      </c>
      <c r="G28" s="524">
        <f t="shared" si="10"/>
        <v>80204.473930940658</v>
      </c>
      <c r="H28" s="491">
        <f t="shared" si="11"/>
        <v>80204.473930940658</v>
      </c>
      <c r="I28" s="511">
        <f t="shared" si="6"/>
        <v>0</v>
      </c>
      <c r="J28" s="511"/>
      <c r="K28" s="525"/>
      <c r="L28" s="514">
        <f t="shared" si="12"/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565855.37485707097</v>
      </c>
      <c r="E29" s="522">
        <f>IF(+I14&lt;F28,I14,D29)</f>
        <v>18759.047619047618</v>
      </c>
      <c r="F29" s="523">
        <f t="shared" si="9"/>
        <v>547096.3272380234</v>
      </c>
      <c r="G29" s="524">
        <f t="shared" si="10"/>
        <v>78200.670474597224</v>
      </c>
      <c r="H29" s="491">
        <f t="shared" si="11"/>
        <v>78200.670474597224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547096.3272380234</v>
      </c>
      <c r="E30" s="522">
        <f>IF(+I14&lt;F29,I14,D30)</f>
        <v>18759.047619047618</v>
      </c>
      <c r="F30" s="523">
        <f t="shared" si="9"/>
        <v>528337.27961897582</v>
      </c>
      <c r="G30" s="524">
        <f t="shared" si="10"/>
        <v>76196.867018253804</v>
      </c>
      <c r="H30" s="491">
        <f t="shared" si="11"/>
        <v>76196.867018253804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528337.27961897582</v>
      </c>
      <c r="E31" s="522">
        <f>IF(+I14&lt;F30,I14,D31)</f>
        <v>18759.047619047618</v>
      </c>
      <c r="F31" s="523">
        <f t="shared" si="9"/>
        <v>509578.23199992819</v>
      </c>
      <c r="G31" s="524">
        <f t="shared" si="10"/>
        <v>74193.063561910385</v>
      </c>
      <c r="H31" s="491">
        <f t="shared" si="11"/>
        <v>74193.063561910385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509578.23199992819</v>
      </c>
      <c r="E32" s="522">
        <f>IF(+I14&lt;F31,I14,D32)</f>
        <v>18759.047619047618</v>
      </c>
      <c r="F32" s="523">
        <f t="shared" si="9"/>
        <v>490819.18438088056</v>
      </c>
      <c r="G32" s="524">
        <f t="shared" si="10"/>
        <v>72189.260105566966</v>
      </c>
      <c r="H32" s="491">
        <f t="shared" si="11"/>
        <v>72189.260105566966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490819.18438088056</v>
      </c>
      <c r="E33" s="522">
        <f>IF(+I14&lt;F32,I14,D33)</f>
        <v>18759.047619047618</v>
      </c>
      <c r="F33" s="523">
        <f t="shared" si="9"/>
        <v>472060.13676183292</v>
      </c>
      <c r="G33" s="524">
        <f t="shared" si="10"/>
        <v>70185.456649223546</v>
      </c>
      <c r="H33" s="491">
        <f t="shared" si="11"/>
        <v>70185.456649223546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472060.13676183292</v>
      </c>
      <c r="E34" s="522">
        <f>IF(+I14&lt;F33,I14,D34)</f>
        <v>18759.047619047618</v>
      </c>
      <c r="F34" s="523">
        <f t="shared" ref="F34:F72" si="13">+D34-E34</f>
        <v>453301.08914278529</v>
      </c>
      <c r="G34" s="524">
        <f t="shared" si="10"/>
        <v>68181.653192880098</v>
      </c>
      <c r="H34" s="491">
        <f t="shared" si="11"/>
        <v>68181.653192880098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453301.08914278529</v>
      </c>
      <c r="E35" s="522">
        <f>IF(+I14&lt;F34,I14,D35)</f>
        <v>18759.047619047618</v>
      </c>
      <c r="F35" s="523">
        <f t="shared" si="13"/>
        <v>434542.04152373766</v>
      </c>
      <c r="G35" s="524">
        <f t="shared" si="10"/>
        <v>66177.849736536678</v>
      </c>
      <c r="H35" s="491">
        <f t="shared" si="11"/>
        <v>66177.849736536678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434542.04152373766</v>
      </c>
      <c r="E36" s="522">
        <f>IF(+I14&lt;F35,I14,D36)</f>
        <v>18759.047619047618</v>
      </c>
      <c r="F36" s="523">
        <f t="shared" si="13"/>
        <v>415782.99390469003</v>
      </c>
      <c r="G36" s="524">
        <f t="shared" si="10"/>
        <v>64174.046280193252</v>
      </c>
      <c r="H36" s="491">
        <f t="shared" si="11"/>
        <v>64174.046280193252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415782.99390469003</v>
      </c>
      <c r="E37" s="522">
        <f>IF(+I14&lt;F36,I14,D37)</f>
        <v>18759.047619047618</v>
      </c>
      <c r="F37" s="523">
        <f t="shared" si="13"/>
        <v>397023.94628564239</v>
      </c>
      <c r="G37" s="524">
        <f t="shared" si="10"/>
        <v>62170.242823849825</v>
      </c>
      <c r="H37" s="491">
        <f t="shared" si="11"/>
        <v>62170.242823849825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397023.94628564239</v>
      </c>
      <c r="E38" s="522">
        <f>IF(+I14&lt;F37,I14,D38)</f>
        <v>18759.047619047618</v>
      </c>
      <c r="F38" s="523">
        <f t="shared" si="13"/>
        <v>378264.89866659476</v>
      </c>
      <c r="G38" s="524">
        <f t="shared" si="10"/>
        <v>60166.439367506391</v>
      </c>
      <c r="H38" s="491">
        <f t="shared" si="11"/>
        <v>60166.439367506391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378264.89866659476</v>
      </c>
      <c r="E39" s="522">
        <f>IF(+I14&lt;F38,I14,D39)</f>
        <v>18759.047619047618</v>
      </c>
      <c r="F39" s="523">
        <f t="shared" si="13"/>
        <v>359505.85104754713</v>
      </c>
      <c r="G39" s="524">
        <f t="shared" si="10"/>
        <v>58162.635911162972</v>
      </c>
      <c r="H39" s="491">
        <f t="shared" si="11"/>
        <v>58162.635911162972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359505.85104754713</v>
      </c>
      <c r="E40" s="522">
        <f>IF(+I14&lt;F39,I14,D40)</f>
        <v>18759.047619047618</v>
      </c>
      <c r="F40" s="523">
        <f t="shared" si="13"/>
        <v>340746.80342849949</v>
      </c>
      <c r="G40" s="524">
        <f t="shared" si="10"/>
        <v>56158.832454819538</v>
      </c>
      <c r="H40" s="491">
        <f t="shared" si="11"/>
        <v>56158.832454819538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340746.80342849949</v>
      </c>
      <c r="E41" s="522">
        <f>IF(+I14&lt;F40,I14,D41)</f>
        <v>18759.047619047618</v>
      </c>
      <c r="F41" s="523">
        <f t="shared" si="13"/>
        <v>321987.75580945186</v>
      </c>
      <c r="G41" s="524">
        <f t="shared" si="10"/>
        <v>54155.028998476118</v>
      </c>
      <c r="H41" s="491">
        <f t="shared" si="11"/>
        <v>54155.028998476118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321987.75580945186</v>
      </c>
      <c r="E42" s="522">
        <f>IF(+I14&lt;F41,I14,D42)</f>
        <v>18759.047619047618</v>
      </c>
      <c r="F42" s="523">
        <f t="shared" si="13"/>
        <v>303228.70819040423</v>
      </c>
      <c r="G42" s="524">
        <f t="shared" si="10"/>
        <v>52151.225542132684</v>
      </c>
      <c r="H42" s="491">
        <f t="shared" si="11"/>
        <v>52151.225542132684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303228.70819040423</v>
      </c>
      <c r="E43" s="522">
        <f>IF(+I14&lt;F42,I14,D43)</f>
        <v>18759.047619047618</v>
      </c>
      <c r="F43" s="523">
        <f t="shared" si="13"/>
        <v>284469.6605713566</v>
      </c>
      <c r="G43" s="524">
        <f t="shared" si="10"/>
        <v>50147.422085789265</v>
      </c>
      <c r="H43" s="491">
        <f t="shared" si="11"/>
        <v>50147.422085789265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284469.6605713566</v>
      </c>
      <c r="E44" s="522">
        <f>IF(+I14&lt;F43,I14,D44)</f>
        <v>18759.047619047618</v>
      </c>
      <c r="F44" s="523">
        <f t="shared" si="13"/>
        <v>265710.61295230896</v>
      </c>
      <c r="G44" s="524">
        <f t="shared" si="10"/>
        <v>48143.618629445831</v>
      </c>
      <c r="H44" s="491">
        <f t="shared" si="11"/>
        <v>48143.618629445831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265710.61295230896</v>
      </c>
      <c r="E45" s="522">
        <f>IF(+I14&lt;F44,I14,D45)</f>
        <v>18759.047619047618</v>
      </c>
      <c r="F45" s="523">
        <f t="shared" si="13"/>
        <v>246951.56533326133</v>
      </c>
      <c r="G45" s="524">
        <f t="shared" si="10"/>
        <v>46139.815173102405</v>
      </c>
      <c r="H45" s="491">
        <f t="shared" si="11"/>
        <v>46139.815173102405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246951.56533326133</v>
      </c>
      <c r="E46" s="522">
        <f>IF(+I14&lt;F45,I14,D46)</f>
        <v>18759.047619047618</v>
      </c>
      <c r="F46" s="523">
        <f t="shared" si="13"/>
        <v>228192.5177142137</v>
      </c>
      <c r="G46" s="524">
        <f t="shared" si="10"/>
        <v>44136.011716758978</v>
      </c>
      <c r="H46" s="491">
        <f t="shared" si="11"/>
        <v>44136.011716758978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228192.5177142137</v>
      </c>
      <c r="E47" s="522">
        <f>IF(+I14&lt;F46,I14,D47)</f>
        <v>18759.047619047618</v>
      </c>
      <c r="F47" s="523">
        <f t="shared" si="13"/>
        <v>209433.47009516606</v>
      </c>
      <c r="G47" s="524">
        <f t="shared" si="10"/>
        <v>42132.208260415544</v>
      </c>
      <c r="H47" s="491">
        <f t="shared" si="11"/>
        <v>42132.208260415544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209433.47009516606</v>
      </c>
      <c r="E48" s="522">
        <f>IF(+I14&lt;F47,I14,D48)</f>
        <v>18759.047619047618</v>
      </c>
      <c r="F48" s="523">
        <f t="shared" si="13"/>
        <v>190674.42247611843</v>
      </c>
      <c r="G48" s="524">
        <f t="shared" si="10"/>
        <v>40128.404804072125</v>
      </c>
      <c r="H48" s="491">
        <f t="shared" si="11"/>
        <v>40128.404804072125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190674.42247611843</v>
      </c>
      <c r="E49" s="522">
        <f>IF(+I14&lt;F48,I14,D49)</f>
        <v>18759.047619047618</v>
      </c>
      <c r="F49" s="523">
        <f t="shared" si="13"/>
        <v>171915.3748570708</v>
      </c>
      <c r="G49" s="524">
        <f t="shared" si="10"/>
        <v>38124.601347728691</v>
      </c>
      <c r="H49" s="491">
        <f t="shared" si="11"/>
        <v>38124.601347728691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171915.3748570708</v>
      </c>
      <c r="E50" s="522">
        <f>IF(+I14&lt;F49,I14,D50)</f>
        <v>18759.047619047618</v>
      </c>
      <c r="F50" s="523">
        <f t="shared" si="13"/>
        <v>153156.32723802316</v>
      </c>
      <c r="G50" s="524">
        <f t="shared" si="10"/>
        <v>36120.797891385271</v>
      </c>
      <c r="H50" s="491">
        <f t="shared" si="11"/>
        <v>36120.797891385271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153156.32723802316</v>
      </c>
      <c r="E51" s="522">
        <f>IF(+I14&lt;F50,I14,D51)</f>
        <v>18759.047619047618</v>
      </c>
      <c r="F51" s="523">
        <f t="shared" si="13"/>
        <v>134397.27961897553</v>
      </c>
      <c r="G51" s="524">
        <f t="shared" si="10"/>
        <v>34116.994435041837</v>
      </c>
      <c r="H51" s="491">
        <f t="shared" si="11"/>
        <v>34116.994435041837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134397.27961897553</v>
      </c>
      <c r="E52" s="522">
        <f>IF(+I14&lt;F51,I14,D52)</f>
        <v>18759.047619047618</v>
      </c>
      <c r="F52" s="523">
        <f t="shared" si="13"/>
        <v>115638.23199992791</v>
      </c>
      <c r="G52" s="524">
        <f t="shared" si="10"/>
        <v>32113.190978698411</v>
      </c>
      <c r="H52" s="491">
        <f t="shared" si="11"/>
        <v>32113.190978698411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115638.23199992791</v>
      </c>
      <c r="E53" s="522">
        <f>IF(+I14&lt;F52,I14,D53)</f>
        <v>18759.047619047618</v>
      </c>
      <c r="F53" s="523">
        <f t="shared" si="13"/>
        <v>96879.184380880295</v>
      </c>
      <c r="G53" s="524">
        <f t="shared" si="10"/>
        <v>30109.387522354988</v>
      </c>
      <c r="H53" s="491">
        <f t="shared" si="11"/>
        <v>30109.387522354988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96879.184380880295</v>
      </c>
      <c r="E54" s="522">
        <f>IF(+I14&lt;F53,I14,D54)</f>
        <v>18759.047619047618</v>
      </c>
      <c r="F54" s="523">
        <f t="shared" si="13"/>
        <v>78120.136761832677</v>
      </c>
      <c r="G54" s="524">
        <f t="shared" ref="G54:G72" si="15">+I$12*((D54+F54)/2)+E54</f>
        <v>28105.584066011557</v>
      </c>
      <c r="H54" s="491">
        <f t="shared" ref="H54:H72" si="16">+I$13*((D54+F54)/2)+E54</f>
        <v>28105.584066011557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78120.136761832677</v>
      </c>
      <c r="E55" s="522">
        <f>IF(+I14&lt;F54,I14,D55)</f>
        <v>18759.047619047618</v>
      </c>
      <c r="F55" s="523">
        <f t="shared" si="13"/>
        <v>59361.089142785058</v>
      </c>
      <c r="G55" s="524">
        <f t="shared" si="15"/>
        <v>26101.780609668134</v>
      </c>
      <c r="H55" s="491">
        <f t="shared" si="16"/>
        <v>26101.780609668134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59361.089142785058</v>
      </c>
      <c r="E56" s="522">
        <f>IF(+I14&lt;F55,I14,D56)</f>
        <v>18759.047619047618</v>
      </c>
      <c r="F56" s="523">
        <f t="shared" si="13"/>
        <v>40602.04152373744</v>
      </c>
      <c r="G56" s="524">
        <f t="shared" si="15"/>
        <v>24097.977153324708</v>
      </c>
      <c r="H56" s="491">
        <f t="shared" si="16"/>
        <v>24097.977153324708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40602.04152373744</v>
      </c>
      <c r="E57" s="522">
        <f>IF(+I14&lt;F56,I14,D57)</f>
        <v>18759.047619047618</v>
      </c>
      <c r="F57" s="523">
        <f t="shared" si="13"/>
        <v>21842.993904689822</v>
      </c>
      <c r="G57" s="524">
        <f t="shared" si="15"/>
        <v>22094.173696981281</v>
      </c>
      <c r="H57" s="491">
        <f t="shared" si="16"/>
        <v>22094.173696981281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>
      <c r="B58" s="195" t="str">
        <f t="shared" si="5"/>
        <v/>
      </c>
      <c r="C58" s="507">
        <f>IF(D11="","-",+C57+1)</f>
        <v>2053</v>
      </c>
      <c r="D58" s="523">
        <f>IF(F57+SUM(E$17:E57)=D$10,F57,D$10-SUM(E$17:E57))</f>
        <v>21842.993904689822</v>
      </c>
      <c r="E58" s="522">
        <f>IF(+I14&lt;F57,I14,D58)</f>
        <v>18759.047619047618</v>
      </c>
      <c r="F58" s="523">
        <f t="shared" si="13"/>
        <v>3083.9462856422033</v>
      </c>
      <c r="G58" s="524">
        <f t="shared" si="15"/>
        <v>20090.370240637858</v>
      </c>
      <c r="H58" s="491">
        <f t="shared" si="16"/>
        <v>20090.370240637858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3083.9462856422033</v>
      </c>
      <c r="E59" s="522">
        <f>IF(+I14&lt;F58,I14,D59)</f>
        <v>3083.9462856422033</v>
      </c>
      <c r="F59" s="523">
        <f t="shared" si="13"/>
        <v>0</v>
      </c>
      <c r="G59" s="524">
        <f t="shared" si="15"/>
        <v>3248.6567323514655</v>
      </c>
      <c r="H59" s="491">
        <f t="shared" si="16"/>
        <v>3248.6567323514655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5"/>
        <v>0</v>
      </c>
      <c r="H60" s="491">
        <f t="shared" si="16"/>
        <v>0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>
      <c r="C73" s="374" t="s">
        <v>78</v>
      </c>
      <c r="D73" s="375"/>
      <c r="E73" s="375">
        <f>SUM(E17:E72)</f>
        <v>787879.99999999965</v>
      </c>
      <c r="F73" s="375"/>
      <c r="G73" s="375">
        <f>SUM(G17:G72)</f>
        <v>2684503.6882086904</v>
      </c>
      <c r="H73" s="375">
        <f>SUM(H17:H72)</f>
        <v>2684503.6882086904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83713.649961418851</v>
      </c>
      <c r="N87" s="546">
        <f>IF(J92&lt;D11,0,VLOOKUP(J92,C17:O72,11))</f>
        <v>83713.649961418851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95027.677461947256</v>
      </c>
      <c r="N88" s="550">
        <f>IF(J92&lt;D11,0,VLOOKUP(J92,C99:P154,7))</f>
        <v>95027.677461947256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11314.027500528406</v>
      </c>
      <c r="N89" s="555">
        <f>+N88-N87</f>
        <v>11314.027500528406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787880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19216.585365853658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 t="shared" ref="L102:L107" si="21">+H102</f>
        <v>113155.46714712729</v>
      </c>
      <c r="M102" s="514">
        <f t="shared" si="17"/>
        <v>0</v>
      </c>
      <c r="N102" s="518">
        <f t="shared" ref="N102:N107" si="22">+I102</f>
        <v>113155.46714712729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 t="shared" si="21"/>
        <v>114960.30166921337</v>
      </c>
      <c r="M103" s="514">
        <f>IF(L103&lt;&gt;0,+H103-L103,0)</f>
        <v>0</v>
      </c>
      <c r="N103" s="518">
        <f t="shared" si="22"/>
        <v>114960.30166921337</v>
      </c>
      <c r="O103" s="514">
        <f>IF(N103&lt;&gt;0,+I103-N103,0)</f>
        <v>0</v>
      </c>
      <c r="P103" s="514">
        <f>+O103-M103</f>
        <v>0</v>
      </c>
    </row>
    <row r="104" spans="1:16">
      <c r="B104" s="195" t="str">
        <f t="shared" si="20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23">+I104-H104</f>
        <v>0</v>
      </c>
      <c r="K104" s="514"/>
      <c r="L104" s="518">
        <f t="shared" si="21"/>
        <v>108973.97138946971</v>
      </c>
      <c r="M104" s="514">
        <f>IF(L104&lt;&gt;0,+H104-L104,0)</f>
        <v>0</v>
      </c>
      <c r="N104" s="518">
        <f t="shared" si="22"/>
        <v>108973.97138946971</v>
      </c>
      <c r="O104" s="514">
        <f>IF(N104&lt;&gt;0,+I104-N104,0)</f>
        <v>0</v>
      </c>
      <c r="P104" s="514">
        <f>+O104-M104</f>
        <v>0</v>
      </c>
    </row>
    <row r="105" spans="1:16">
      <c r="B105" s="195" t="str">
        <f t="shared" si="20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23"/>
        <v>0</v>
      </c>
      <c r="K105" s="514"/>
      <c r="L105" s="518">
        <f t="shared" si="21"/>
        <v>95208.856021995831</v>
      </c>
      <c r="M105" s="514">
        <f>IF(L105&lt;&gt;0,+H105-L105,0)</f>
        <v>0</v>
      </c>
      <c r="N105" s="518">
        <f t="shared" si="22"/>
        <v>95208.856021995831</v>
      </c>
      <c r="O105" s="514">
        <f>IF(N105&lt;&gt;0,+I105-N105,0)</f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2019</v>
      </c>
      <c r="D106" s="629">
        <v>714545.55775281705</v>
      </c>
      <c r="E106" s="630">
        <v>18322.79069767442</v>
      </c>
      <c r="F106" s="631">
        <v>696222.76705514267</v>
      </c>
      <c r="G106" s="631">
        <v>705384.1624039798</v>
      </c>
      <c r="H106" s="633">
        <v>93827.496963510814</v>
      </c>
      <c r="I106" s="634">
        <v>93827.496963510814</v>
      </c>
      <c r="J106" s="514">
        <f t="shared" si="23"/>
        <v>0</v>
      </c>
      <c r="K106" s="514"/>
      <c r="L106" s="518">
        <f t="shared" si="21"/>
        <v>93827.496963510814</v>
      </c>
      <c r="M106" s="514">
        <f>IF(L106&lt;&gt;0,+H106-L106,0)</f>
        <v>0</v>
      </c>
      <c r="N106" s="518">
        <f t="shared" si="22"/>
        <v>93827.496963510814</v>
      </c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2020</v>
      </c>
      <c r="D107" s="629">
        <v>696222.76705514267</v>
      </c>
      <c r="E107" s="630">
        <v>18759.047619047618</v>
      </c>
      <c r="F107" s="631">
        <v>677463.7194360951</v>
      </c>
      <c r="G107" s="631">
        <v>686843.24324561888</v>
      </c>
      <c r="H107" s="633">
        <v>92645.407622215163</v>
      </c>
      <c r="I107" s="634">
        <v>92645.407622215163</v>
      </c>
      <c r="J107" s="514">
        <f t="shared" si="23"/>
        <v>0</v>
      </c>
      <c r="K107" s="514"/>
      <c r="L107" s="518">
        <f t="shared" si="21"/>
        <v>92645.407622215163</v>
      </c>
      <c r="M107" s="514">
        <f>IF(L107&lt;&gt;0,+H107-L107,0)</f>
        <v>0</v>
      </c>
      <c r="N107" s="518">
        <f t="shared" si="22"/>
        <v>92645.407622215163</v>
      </c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2021</v>
      </c>
      <c r="D108" s="374">
        <f>IF(F107+SUM(E$99:E107)=D$92,F107,D$92-SUM(E$99:E107))</f>
        <v>677463.7194360951</v>
      </c>
      <c r="E108" s="522">
        <f t="shared" ref="E108:E154" si="24">IF(+$J$96&lt;F107,$J$96,D108)</f>
        <v>19216.585365853658</v>
      </c>
      <c r="F108" s="523">
        <f t="shared" ref="F108:F154" si="25">+D108-E108</f>
        <v>658247.13407024147</v>
      </c>
      <c r="G108" s="523">
        <f t="shared" ref="G108:G154" si="26">+(F108+D108)/2</f>
        <v>667855.42675316823</v>
      </c>
      <c r="H108" s="526">
        <f t="shared" ref="H108:H154" si="27">+J$94*G108+E108</f>
        <v>95027.677461947256</v>
      </c>
      <c r="I108" s="577">
        <f t="shared" ref="I108:I154" si="28">+J$95*G108+E108</f>
        <v>95027.677461947256</v>
      </c>
      <c r="J108" s="514">
        <f t="shared" si="23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2022</v>
      </c>
      <c r="D109" s="374">
        <f>IF(F108+SUM(E$99:E108)=D$92,F108,D$92-SUM(E$99:E108))</f>
        <v>658247.13407024147</v>
      </c>
      <c r="E109" s="522">
        <f t="shared" si="24"/>
        <v>19216.585365853658</v>
      </c>
      <c r="F109" s="523">
        <f t="shared" si="25"/>
        <v>639030.54870438785</v>
      </c>
      <c r="G109" s="523">
        <f t="shared" si="26"/>
        <v>648638.84138731472</v>
      </c>
      <c r="H109" s="526">
        <f t="shared" si="27"/>
        <v>92846.321640634764</v>
      </c>
      <c r="I109" s="577">
        <f t="shared" si="28"/>
        <v>92846.321640634764</v>
      </c>
      <c r="J109" s="514">
        <f t="shared" si="23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2023</v>
      </c>
      <c r="D110" s="374">
        <f>IF(F109+SUM(E$99:E109)=D$92,F109,D$92-SUM(E$99:E109))</f>
        <v>639030.54870438785</v>
      </c>
      <c r="E110" s="522">
        <f t="shared" si="24"/>
        <v>19216.585365853658</v>
      </c>
      <c r="F110" s="523">
        <f t="shared" si="25"/>
        <v>619813.96333853423</v>
      </c>
      <c r="G110" s="523">
        <f t="shared" si="26"/>
        <v>629422.25602146098</v>
      </c>
      <c r="H110" s="526">
        <f t="shared" si="27"/>
        <v>90664.965819322242</v>
      </c>
      <c r="I110" s="577">
        <f t="shared" si="28"/>
        <v>90664.965819322242</v>
      </c>
      <c r="J110" s="514">
        <f t="shared" si="23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2024</v>
      </c>
      <c r="D111" s="374">
        <f>IF(F110+SUM(E$99:E110)=D$92,F110,D$92-SUM(E$99:E110))</f>
        <v>619813.96333853423</v>
      </c>
      <c r="E111" s="522">
        <f t="shared" si="24"/>
        <v>19216.585365853658</v>
      </c>
      <c r="F111" s="523">
        <f t="shared" si="25"/>
        <v>600597.37797268061</v>
      </c>
      <c r="G111" s="523">
        <f t="shared" si="26"/>
        <v>610205.67065560748</v>
      </c>
      <c r="H111" s="526">
        <f t="shared" si="27"/>
        <v>88483.60999800975</v>
      </c>
      <c r="I111" s="577">
        <f t="shared" si="28"/>
        <v>88483.60999800975</v>
      </c>
      <c r="J111" s="514">
        <f t="shared" si="23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2025</v>
      </c>
      <c r="D112" s="374">
        <f>IF(F111+SUM(E$99:E111)=D$92,F111,D$92-SUM(E$99:E111))</f>
        <v>600597.37797268061</v>
      </c>
      <c r="E112" s="522">
        <f t="shared" si="24"/>
        <v>19216.585365853658</v>
      </c>
      <c r="F112" s="523">
        <f t="shared" si="25"/>
        <v>581380.79260682699</v>
      </c>
      <c r="G112" s="523">
        <f t="shared" si="26"/>
        <v>590989.08528975374</v>
      </c>
      <c r="H112" s="526">
        <f t="shared" si="27"/>
        <v>86302.254176697228</v>
      </c>
      <c r="I112" s="577">
        <f t="shared" si="28"/>
        <v>86302.254176697228</v>
      </c>
      <c r="J112" s="514">
        <f t="shared" si="23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2026</v>
      </c>
      <c r="D113" s="374">
        <f>IF(F112+SUM(E$99:E112)=D$92,F112,D$92-SUM(E$99:E112))</f>
        <v>581380.79260682699</v>
      </c>
      <c r="E113" s="522">
        <f t="shared" si="24"/>
        <v>19216.585365853658</v>
      </c>
      <c r="F113" s="523">
        <f t="shared" si="25"/>
        <v>562164.20724097337</v>
      </c>
      <c r="G113" s="523">
        <f t="shared" si="26"/>
        <v>571772.49992390024</v>
      </c>
      <c r="H113" s="526">
        <f t="shared" si="27"/>
        <v>84120.898355384736</v>
      </c>
      <c r="I113" s="577">
        <f t="shared" si="28"/>
        <v>84120.898355384736</v>
      </c>
      <c r="J113" s="514">
        <f t="shared" si="23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2027</v>
      </c>
      <c r="D114" s="374">
        <f>IF(F113+SUM(E$99:E113)=D$92,F113,D$92-SUM(E$99:E113))</f>
        <v>562164.20724097337</v>
      </c>
      <c r="E114" s="522">
        <f t="shared" si="24"/>
        <v>19216.585365853658</v>
      </c>
      <c r="F114" s="523">
        <f t="shared" si="25"/>
        <v>542947.62187511974</v>
      </c>
      <c r="G114" s="523">
        <f t="shared" si="26"/>
        <v>552555.9145580465</v>
      </c>
      <c r="H114" s="526">
        <f t="shared" si="27"/>
        <v>81939.542534072214</v>
      </c>
      <c r="I114" s="577">
        <f t="shared" si="28"/>
        <v>81939.542534072214</v>
      </c>
      <c r="J114" s="514">
        <f t="shared" si="23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2028</v>
      </c>
      <c r="D115" s="374">
        <f>IF(F114+SUM(E$99:E114)=D$92,F114,D$92-SUM(E$99:E114))</f>
        <v>542947.62187511974</v>
      </c>
      <c r="E115" s="522">
        <f t="shared" si="24"/>
        <v>19216.585365853658</v>
      </c>
      <c r="F115" s="523">
        <f t="shared" si="25"/>
        <v>523731.03650926606</v>
      </c>
      <c r="G115" s="523">
        <f t="shared" si="26"/>
        <v>533339.32919219288</v>
      </c>
      <c r="H115" s="526">
        <f t="shared" si="27"/>
        <v>79758.186712759692</v>
      </c>
      <c r="I115" s="577">
        <f t="shared" si="28"/>
        <v>79758.186712759692</v>
      </c>
      <c r="J115" s="514">
        <f t="shared" si="23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2029</v>
      </c>
      <c r="D116" s="374">
        <f>IF(F115+SUM(E$99:E115)=D$92,F115,D$92-SUM(E$99:E115))</f>
        <v>523731.03650926606</v>
      </c>
      <c r="E116" s="522">
        <f t="shared" si="24"/>
        <v>19216.585365853658</v>
      </c>
      <c r="F116" s="523">
        <f t="shared" si="25"/>
        <v>504514.45114341239</v>
      </c>
      <c r="G116" s="523">
        <f t="shared" si="26"/>
        <v>514122.74382633925</v>
      </c>
      <c r="H116" s="526">
        <f t="shared" si="27"/>
        <v>77576.8308914472</v>
      </c>
      <c r="I116" s="577">
        <f t="shared" si="28"/>
        <v>77576.8308914472</v>
      </c>
      <c r="J116" s="514">
        <f t="shared" si="23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2030</v>
      </c>
      <c r="D117" s="374">
        <f>IF(F116+SUM(E$99:E116)=D$92,F116,D$92-SUM(E$99:E116))</f>
        <v>504514.45114341239</v>
      </c>
      <c r="E117" s="522">
        <f t="shared" si="24"/>
        <v>19216.585365853658</v>
      </c>
      <c r="F117" s="523">
        <f t="shared" si="25"/>
        <v>485297.86577755871</v>
      </c>
      <c r="G117" s="523">
        <f t="shared" si="26"/>
        <v>494906.15846048552</v>
      </c>
      <c r="H117" s="526">
        <f t="shared" si="27"/>
        <v>75395.475070134664</v>
      </c>
      <c r="I117" s="577">
        <f t="shared" si="28"/>
        <v>75395.475070134664</v>
      </c>
      <c r="J117" s="514">
        <f t="shared" si="23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2031</v>
      </c>
      <c r="D118" s="374">
        <f>IF(F117+SUM(E$99:E117)=D$92,F117,D$92-SUM(E$99:E117))</f>
        <v>485297.86577755871</v>
      </c>
      <c r="E118" s="522">
        <f t="shared" si="24"/>
        <v>19216.585365853658</v>
      </c>
      <c r="F118" s="523">
        <f t="shared" si="25"/>
        <v>466081.28041170503</v>
      </c>
      <c r="G118" s="523">
        <f t="shared" si="26"/>
        <v>475689.57309463189</v>
      </c>
      <c r="H118" s="526">
        <f t="shared" si="27"/>
        <v>73214.119248822157</v>
      </c>
      <c r="I118" s="577">
        <f t="shared" si="28"/>
        <v>73214.119248822157</v>
      </c>
      <c r="J118" s="514">
        <f t="shared" si="23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2032</v>
      </c>
      <c r="D119" s="374">
        <f>IF(F118+SUM(E$99:E118)=D$92,F118,D$92-SUM(E$99:E118))</f>
        <v>466081.28041170503</v>
      </c>
      <c r="E119" s="522">
        <f t="shared" si="24"/>
        <v>19216.585365853658</v>
      </c>
      <c r="F119" s="523">
        <f t="shared" si="25"/>
        <v>446864.69504585135</v>
      </c>
      <c r="G119" s="523">
        <f t="shared" si="26"/>
        <v>456472.98772877816</v>
      </c>
      <c r="H119" s="526">
        <f t="shared" si="27"/>
        <v>71032.763427509635</v>
      </c>
      <c r="I119" s="577">
        <f t="shared" si="28"/>
        <v>71032.763427509635</v>
      </c>
      <c r="J119" s="514">
        <f t="shared" si="23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2033</v>
      </c>
      <c r="D120" s="374">
        <f>IF(F119+SUM(E$99:E119)=D$92,F119,D$92-SUM(E$99:E119))</f>
        <v>446864.69504585135</v>
      </c>
      <c r="E120" s="522">
        <f t="shared" si="24"/>
        <v>19216.585365853658</v>
      </c>
      <c r="F120" s="523">
        <f t="shared" si="25"/>
        <v>427648.10967999767</v>
      </c>
      <c r="G120" s="523">
        <f t="shared" si="26"/>
        <v>437256.40236292453</v>
      </c>
      <c r="H120" s="526">
        <f t="shared" si="27"/>
        <v>68851.407606197128</v>
      </c>
      <c r="I120" s="577">
        <f t="shared" si="28"/>
        <v>68851.407606197128</v>
      </c>
      <c r="J120" s="514">
        <f t="shared" si="23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2034</v>
      </c>
      <c r="D121" s="374">
        <f>IF(F120+SUM(E$99:E120)=D$92,F120,D$92-SUM(E$99:E120))</f>
        <v>427648.10967999767</v>
      </c>
      <c r="E121" s="522">
        <f t="shared" si="24"/>
        <v>19216.585365853658</v>
      </c>
      <c r="F121" s="523">
        <f t="shared" si="25"/>
        <v>408431.52431414399</v>
      </c>
      <c r="G121" s="523">
        <f t="shared" si="26"/>
        <v>418039.8169970708</v>
      </c>
      <c r="H121" s="526">
        <f t="shared" si="27"/>
        <v>66670.051784884607</v>
      </c>
      <c r="I121" s="577">
        <f t="shared" si="28"/>
        <v>66670.051784884607</v>
      </c>
      <c r="J121" s="514">
        <f t="shared" si="23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2035</v>
      </c>
      <c r="D122" s="374">
        <f>IF(F121+SUM(E$99:E121)=D$92,F121,D$92-SUM(E$99:E121))</f>
        <v>408431.52431414399</v>
      </c>
      <c r="E122" s="522">
        <f t="shared" si="24"/>
        <v>19216.585365853658</v>
      </c>
      <c r="F122" s="523">
        <f t="shared" si="25"/>
        <v>389214.93894829031</v>
      </c>
      <c r="G122" s="523">
        <f t="shared" si="26"/>
        <v>398823.23163121718</v>
      </c>
      <c r="H122" s="526">
        <f t="shared" si="27"/>
        <v>64488.695963572092</v>
      </c>
      <c r="I122" s="577">
        <f t="shared" si="28"/>
        <v>64488.695963572092</v>
      </c>
      <c r="J122" s="514">
        <f t="shared" si="23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2036</v>
      </c>
      <c r="D123" s="374">
        <f>IF(F122+SUM(E$99:E122)=D$92,F122,D$92-SUM(E$99:E122))</f>
        <v>389214.93894829031</v>
      </c>
      <c r="E123" s="522">
        <f t="shared" si="24"/>
        <v>19216.585365853658</v>
      </c>
      <c r="F123" s="523">
        <f t="shared" si="25"/>
        <v>369998.35358243663</v>
      </c>
      <c r="G123" s="523">
        <f t="shared" si="26"/>
        <v>379606.64626536344</v>
      </c>
      <c r="H123" s="526">
        <f t="shared" si="27"/>
        <v>62307.340142259571</v>
      </c>
      <c r="I123" s="577">
        <f t="shared" si="28"/>
        <v>62307.340142259571</v>
      </c>
      <c r="J123" s="514">
        <f t="shared" si="23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2037</v>
      </c>
      <c r="D124" s="374">
        <f>IF(F123+SUM(E$99:E123)=D$92,F123,D$92-SUM(E$99:E123))</f>
        <v>369998.35358243663</v>
      </c>
      <c r="E124" s="522">
        <f t="shared" si="24"/>
        <v>19216.585365853658</v>
      </c>
      <c r="F124" s="523">
        <f t="shared" si="25"/>
        <v>350781.76821658295</v>
      </c>
      <c r="G124" s="523">
        <f t="shared" si="26"/>
        <v>360390.06089950982</v>
      </c>
      <c r="H124" s="526">
        <f t="shared" si="27"/>
        <v>60125.984320947064</v>
      </c>
      <c r="I124" s="577">
        <f t="shared" si="28"/>
        <v>60125.984320947064</v>
      </c>
      <c r="J124" s="514">
        <f t="shared" si="23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2038</v>
      </c>
      <c r="D125" s="374">
        <f>IF(F124+SUM(E$99:E124)=D$92,F124,D$92-SUM(E$99:E124))</f>
        <v>350781.76821658295</v>
      </c>
      <c r="E125" s="522">
        <f t="shared" si="24"/>
        <v>19216.585365853658</v>
      </c>
      <c r="F125" s="523">
        <f t="shared" si="25"/>
        <v>331565.18285072927</v>
      </c>
      <c r="G125" s="523">
        <f t="shared" si="26"/>
        <v>341173.47553365608</v>
      </c>
      <c r="H125" s="526">
        <f t="shared" si="27"/>
        <v>57944.628499634542</v>
      </c>
      <c r="I125" s="577">
        <f t="shared" si="28"/>
        <v>57944.628499634542</v>
      </c>
      <c r="J125" s="514">
        <f t="shared" si="23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2039</v>
      </c>
      <c r="D126" s="374">
        <f>IF(F125+SUM(E$99:E125)=D$92,F125,D$92-SUM(E$99:E125))</f>
        <v>331565.18285072927</v>
      </c>
      <c r="E126" s="522">
        <f t="shared" si="24"/>
        <v>19216.585365853658</v>
      </c>
      <c r="F126" s="523">
        <f t="shared" si="25"/>
        <v>312348.59748487559</v>
      </c>
      <c r="G126" s="523">
        <f t="shared" si="26"/>
        <v>321956.89016780246</v>
      </c>
      <c r="H126" s="526">
        <f t="shared" si="27"/>
        <v>55763.272678322035</v>
      </c>
      <c r="I126" s="577">
        <f t="shared" si="28"/>
        <v>55763.272678322035</v>
      </c>
      <c r="J126" s="514">
        <f t="shared" si="23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2040</v>
      </c>
      <c r="D127" s="374">
        <f>IF(F126+SUM(E$99:E126)=D$92,F126,D$92-SUM(E$99:E126))</f>
        <v>312348.59748487559</v>
      </c>
      <c r="E127" s="522">
        <f t="shared" si="24"/>
        <v>19216.585365853658</v>
      </c>
      <c r="F127" s="523">
        <f t="shared" si="25"/>
        <v>293132.01211902191</v>
      </c>
      <c r="G127" s="523">
        <f t="shared" si="26"/>
        <v>302740.30480194872</v>
      </c>
      <c r="H127" s="526">
        <f t="shared" si="27"/>
        <v>53581.916857009513</v>
      </c>
      <c r="I127" s="577">
        <f t="shared" si="28"/>
        <v>53581.916857009513</v>
      </c>
      <c r="J127" s="514">
        <f t="shared" si="23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2041</v>
      </c>
      <c r="D128" s="374">
        <f>IF(F127+SUM(E$99:E127)=D$92,F127,D$92-SUM(E$99:E127))</f>
        <v>293132.01211902191</v>
      </c>
      <c r="E128" s="522">
        <f t="shared" si="24"/>
        <v>19216.585365853658</v>
      </c>
      <c r="F128" s="523">
        <f t="shared" si="25"/>
        <v>273915.42675316823</v>
      </c>
      <c r="G128" s="523">
        <f t="shared" si="26"/>
        <v>283523.7194360951</v>
      </c>
      <c r="H128" s="526">
        <f t="shared" si="27"/>
        <v>51400.561035696999</v>
      </c>
      <c r="I128" s="577">
        <f t="shared" si="28"/>
        <v>51400.561035696999</v>
      </c>
      <c r="J128" s="514">
        <f t="shared" si="23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2042</v>
      </c>
      <c r="D129" s="374">
        <f>IF(F128+SUM(E$99:E128)=D$92,F128,D$92-SUM(E$99:E128))</f>
        <v>273915.42675316823</v>
      </c>
      <c r="E129" s="522">
        <f t="shared" si="24"/>
        <v>19216.585365853658</v>
      </c>
      <c r="F129" s="523">
        <f t="shared" si="25"/>
        <v>254698.84138731458</v>
      </c>
      <c r="G129" s="523">
        <f t="shared" si="26"/>
        <v>264307.13407024142</v>
      </c>
      <c r="H129" s="526">
        <f t="shared" si="27"/>
        <v>49219.205214384485</v>
      </c>
      <c r="I129" s="577">
        <f t="shared" si="28"/>
        <v>49219.205214384485</v>
      </c>
      <c r="J129" s="514">
        <f t="shared" si="23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2043</v>
      </c>
      <c r="D130" s="374">
        <f>IF(F129+SUM(E$99:E129)=D$92,F129,D$92-SUM(E$99:E129))</f>
        <v>254698.84138731458</v>
      </c>
      <c r="E130" s="522">
        <f t="shared" si="24"/>
        <v>19216.585365853658</v>
      </c>
      <c r="F130" s="523">
        <f t="shared" si="25"/>
        <v>235482.25602146093</v>
      </c>
      <c r="G130" s="523">
        <f t="shared" si="26"/>
        <v>245090.54870438774</v>
      </c>
      <c r="H130" s="526">
        <f t="shared" si="27"/>
        <v>47037.849393071971</v>
      </c>
      <c r="I130" s="577">
        <f t="shared" si="28"/>
        <v>47037.849393071971</v>
      </c>
      <c r="J130" s="514">
        <f t="shared" si="23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2044</v>
      </c>
      <c r="D131" s="374">
        <f>IF(F130+SUM(E$99:E130)=D$92,F130,D$92-SUM(E$99:E130))</f>
        <v>235482.25602146093</v>
      </c>
      <c r="E131" s="522">
        <f t="shared" si="24"/>
        <v>19216.585365853658</v>
      </c>
      <c r="F131" s="523">
        <f t="shared" si="25"/>
        <v>216265.67065560727</v>
      </c>
      <c r="G131" s="523">
        <f t="shared" si="26"/>
        <v>225873.96333853411</v>
      </c>
      <c r="H131" s="526">
        <f t="shared" si="27"/>
        <v>44856.493571759464</v>
      </c>
      <c r="I131" s="577">
        <f t="shared" si="28"/>
        <v>44856.493571759464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0"/>
        <v/>
      </c>
      <c r="C132" s="507">
        <f>IF(D93="","-",+C131+1)</f>
        <v>2045</v>
      </c>
      <c r="D132" s="374">
        <f>IF(F131+SUM(E$99:E131)=D$92,F131,D$92-SUM(E$99:E131))</f>
        <v>216265.67065560727</v>
      </c>
      <c r="E132" s="522">
        <f t="shared" si="24"/>
        <v>19216.585365853658</v>
      </c>
      <c r="F132" s="523">
        <f t="shared" si="25"/>
        <v>197049.08528975362</v>
      </c>
      <c r="G132" s="523">
        <f t="shared" si="26"/>
        <v>206657.37797268044</v>
      </c>
      <c r="H132" s="526">
        <f t="shared" si="27"/>
        <v>42675.137750446942</v>
      </c>
      <c r="I132" s="577">
        <f t="shared" si="28"/>
        <v>42675.137750446942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0"/>
        <v/>
      </c>
      <c r="C133" s="507">
        <f>IF(D93="","-",+C132+1)</f>
        <v>2046</v>
      </c>
      <c r="D133" s="374">
        <f>IF(F132+SUM(E$99:E132)=D$92,F132,D$92-SUM(E$99:E132))</f>
        <v>197049.08528975362</v>
      </c>
      <c r="E133" s="522">
        <f t="shared" si="24"/>
        <v>19216.585365853658</v>
      </c>
      <c r="F133" s="523">
        <f t="shared" si="25"/>
        <v>177832.49992389997</v>
      </c>
      <c r="G133" s="523">
        <f t="shared" si="26"/>
        <v>187440.79260682681</v>
      </c>
      <c r="H133" s="526">
        <f t="shared" si="27"/>
        <v>40493.781929134435</v>
      </c>
      <c r="I133" s="577">
        <f t="shared" si="28"/>
        <v>40493.781929134435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0"/>
        <v/>
      </c>
      <c r="C134" s="507">
        <f>IF(D93="","-",+C133+1)</f>
        <v>2047</v>
      </c>
      <c r="D134" s="374">
        <f>IF(F133+SUM(E$99:E133)=D$92,F133,D$92-SUM(E$99:E133))</f>
        <v>177832.49992389997</v>
      </c>
      <c r="E134" s="522">
        <f t="shared" si="24"/>
        <v>19216.585365853658</v>
      </c>
      <c r="F134" s="523">
        <f t="shared" si="25"/>
        <v>158615.91455804632</v>
      </c>
      <c r="G134" s="523">
        <f t="shared" si="26"/>
        <v>168224.20724097313</v>
      </c>
      <c r="H134" s="526">
        <f t="shared" si="27"/>
        <v>38312.426107821921</v>
      </c>
      <c r="I134" s="577">
        <f t="shared" si="28"/>
        <v>38312.426107821921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0"/>
        <v/>
      </c>
      <c r="C135" s="507">
        <f>IF(D93="","-",+C134+1)</f>
        <v>2048</v>
      </c>
      <c r="D135" s="374">
        <f>IF(F134+SUM(E$99:E134)=D$92,F134,D$92-SUM(E$99:E134))</f>
        <v>158615.91455804632</v>
      </c>
      <c r="E135" s="522">
        <f t="shared" si="24"/>
        <v>19216.585365853658</v>
      </c>
      <c r="F135" s="523">
        <f t="shared" si="25"/>
        <v>139399.32919219267</v>
      </c>
      <c r="G135" s="523">
        <f t="shared" si="26"/>
        <v>149007.62187511951</v>
      </c>
      <c r="H135" s="526">
        <f t="shared" si="27"/>
        <v>36131.070286509414</v>
      </c>
      <c r="I135" s="577">
        <f t="shared" si="28"/>
        <v>36131.070286509414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0"/>
        <v/>
      </c>
      <c r="C136" s="507">
        <f>IF(D93="","-",+C135+1)</f>
        <v>2049</v>
      </c>
      <c r="D136" s="374">
        <f>IF(F135+SUM(E$99:E135)=D$92,F135,D$92-SUM(E$99:E135))</f>
        <v>139399.32919219267</v>
      </c>
      <c r="E136" s="522">
        <f t="shared" si="24"/>
        <v>19216.585365853658</v>
      </c>
      <c r="F136" s="523">
        <f t="shared" si="25"/>
        <v>120182.74382633902</v>
      </c>
      <c r="G136" s="523">
        <f t="shared" si="26"/>
        <v>129791.03650926585</v>
      </c>
      <c r="H136" s="526">
        <f t="shared" si="27"/>
        <v>33949.714465196899</v>
      </c>
      <c r="I136" s="577">
        <f t="shared" si="28"/>
        <v>33949.714465196899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0"/>
        <v/>
      </c>
      <c r="C137" s="507">
        <f>IF(D93="","-",+C136+1)</f>
        <v>2050</v>
      </c>
      <c r="D137" s="374">
        <f>IF(F136+SUM(E$99:E136)=D$92,F136,D$92-SUM(E$99:E136))</f>
        <v>120182.74382633902</v>
      </c>
      <c r="E137" s="522">
        <f t="shared" si="24"/>
        <v>19216.585365853658</v>
      </c>
      <c r="F137" s="523">
        <f t="shared" si="25"/>
        <v>100966.15846048537</v>
      </c>
      <c r="G137" s="523">
        <f t="shared" si="26"/>
        <v>110574.4511434122</v>
      </c>
      <c r="H137" s="526">
        <f t="shared" si="27"/>
        <v>31768.358643884385</v>
      </c>
      <c r="I137" s="577">
        <f t="shared" si="28"/>
        <v>31768.358643884385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0"/>
        <v/>
      </c>
      <c r="C138" s="507">
        <f>IF(D93="","-",+C137+1)</f>
        <v>2051</v>
      </c>
      <c r="D138" s="374">
        <f>IF(F137+SUM(E$99:E137)=D$92,F137,D$92-SUM(E$99:E137))</f>
        <v>100966.15846048537</v>
      </c>
      <c r="E138" s="522">
        <f t="shared" si="24"/>
        <v>19216.585365853658</v>
      </c>
      <c r="F138" s="523">
        <f t="shared" si="25"/>
        <v>81749.57309463172</v>
      </c>
      <c r="G138" s="523">
        <f t="shared" si="26"/>
        <v>91357.865777558545</v>
      </c>
      <c r="H138" s="526">
        <f t="shared" si="27"/>
        <v>29587.002822571871</v>
      </c>
      <c r="I138" s="577">
        <f t="shared" si="28"/>
        <v>29587.002822571871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0"/>
        <v/>
      </c>
      <c r="C139" s="507">
        <f>IF(D93="","-",+C138+1)</f>
        <v>2052</v>
      </c>
      <c r="D139" s="374">
        <f>IF(F138+SUM(E$99:E138)=D$92,F138,D$92-SUM(E$99:E138))</f>
        <v>81749.57309463172</v>
      </c>
      <c r="E139" s="522">
        <f t="shared" si="24"/>
        <v>19216.585365853658</v>
      </c>
      <c r="F139" s="523">
        <f t="shared" si="25"/>
        <v>62532.987728778062</v>
      </c>
      <c r="G139" s="523">
        <f t="shared" si="26"/>
        <v>72141.280411704895</v>
      </c>
      <c r="H139" s="526">
        <f t="shared" si="27"/>
        <v>27405.64700125936</v>
      </c>
      <c r="I139" s="577">
        <f t="shared" si="28"/>
        <v>27405.64700125936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0"/>
        <v/>
      </c>
      <c r="C140" s="507">
        <f>IF(D93="","-",+C139+1)</f>
        <v>2053</v>
      </c>
      <c r="D140" s="374">
        <f>IF(F139+SUM(E$99:E139)=D$92,F139,D$92-SUM(E$99:E139))</f>
        <v>62532.987728778062</v>
      </c>
      <c r="E140" s="522">
        <f t="shared" si="24"/>
        <v>19216.585365853658</v>
      </c>
      <c r="F140" s="523">
        <f t="shared" si="25"/>
        <v>43316.402362924404</v>
      </c>
      <c r="G140" s="523">
        <f t="shared" si="26"/>
        <v>52924.695045851229</v>
      </c>
      <c r="H140" s="526">
        <f t="shared" si="27"/>
        <v>25224.291179946846</v>
      </c>
      <c r="I140" s="577">
        <f t="shared" si="28"/>
        <v>25224.291179946846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0"/>
        <v/>
      </c>
      <c r="C141" s="507">
        <f>IF(D93="","-",+C140+1)</f>
        <v>2054</v>
      </c>
      <c r="D141" s="374">
        <f>IF(F140+SUM(E$99:E140)=D$92,F140,D$92-SUM(E$99:E140))</f>
        <v>43316.402362924404</v>
      </c>
      <c r="E141" s="522">
        <f t="shared" si="24"/>
        <v>19216.585365853658</v>
      </c>
      <c r="F141" s="523">
        <f t="shared" si="25"/>
        <v>24099.816997070746</v>
      </c>
      <c r="G141" s="523">
        <f t="shared" si="26"/>
        <v>33708.109679997578</v>
      </c>
      <c r="H141" s="526">
        <f t="shared" si="27"/>
        <v>23042.935358634335</v>
      </c>
      <c r="I141" s="577">
        <f t="shared" si="28"/>
        <v>23042.935358634335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0"/>
        <v/>
      </c>
      <c r="C142" s="507">
        <f>IF(D93="","-",+C141+1)</f>
        <v>2055</v>
      </c>
      <c r="D142" s="374">
        <f>IF(F141+SUM(E$99:E141)=D$92,F141,D$92-SUM(E$99:E141))</f>
        <v>24099.816997070746</v>
      </c>
      <c r="E142" s="522">
        <f t="shared" si="24"/>
        <v>19216.585365853658</v>
      </c>
      <c r="F142" s="523">
        <f t="shared" si="25"/>
        <v>4883.2316312170879</v>
      </c>
      <c r="G142" s="523">
        <f t="shared" si="26"/>
        <v>14491.524314143917</v>
      </c>
      <c r="H142" s="526">
        <f t="shared" si="27"/>
        <v>20861.579537321821</v>
      </c>
      <c r="I142" s="577">
        <f t="shared" si="28"/>
        <v>20861.579537321821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0"/>
        <v/>
      </c>
      <c r="C143" s="507">
        <f>IF(D93="","-",+C142+1)</f>
        <v>2056</v>
      </c>
      <c r="D143" s="374">
        <f>IF(F142+SUM(E$99:E142)=D$92,F142,D$92-SUM(E$99:E142))</f>
        <v>4883.2316312170879</v>
      </c>
      <c r="E143" s="522">
        <f t="shared" si="24"/>
        <v>4883.2316312170879</v>
      </c>
      <c r="F143" s="523">
        <f t="shared" si="25"/>
        <v>0</v>
      </c>
      <c r="G143" s="523">
        <f t="shared" si="26"/>
        <v>2441.6158156085439</v>
      </c>
      <c r="H143" s="526">
        <f t="shared" si="27"/>
        <v>5160.3897616230406</v>
      </c>
      <c r="I143" s="577">
        <f t="shared" si="28"/>
        <v>5160.3897616230406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0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0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0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0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0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0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0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0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0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0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0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787880</v>
      </c>
      <c r="F155" s="375"/>
      <c r="G155" s="375"/>
      <c r="H155" s="375">
        <f>SUM(H99:H154)</f>
        <v>2651993.888062364</v>
      </c>
      <c r="I155" s="375">
        <f>SUM(I99:I154)</f>
        <v>2651993.888062364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48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16256.311624142963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16256.311624142963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358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400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3816.5738095238098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 t="shared" ref="K23:K28" si="7">G23</f>
        <v>21316.782668999032</v>
      </c>
      <c r="L23" s="519">
        <f t="shared" ref="L23:L28" si="8">IF(K23&lt;&gt;0,+G23-K23,0)</f>
        <v>0</v>
      </c>
      <c r="M23" s="518">
        <f t="shared" ref="M23:M28" si="9"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 t="shared" si="7"/>
        <v>20164.678191842031</v>
      </c>
      <c r="L24" s="519">
        <f t="shared" si="8"/>
        <v>0</v>
      </c>
      <c r="M24" s="518">
        <f t="shared" si="9"/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18326.118218254182</v>
      </c>
      <c r="H25" s="639">
        <v>18326.118218254182</v>
      </c>
      <c r="I25" s="511">
        <f t="shared" si="6"/>
        <v>0</v>
      </c>
      <c r="J25" s="511"/>
      <c r="K25" s="518">
        <f t="shared" si="7"/>
        <v>18326.118218254182</v>
      </c>
      <c r="L25" s="519">
        <f t="shared" si="8"/>
        <v>0</v>
      </c>
      <c r="M25" s="518">
        <f t="shared" si="9"/>
        <v>18326.118218254182</v>
      </c>
      <c r="N25" s="514">
        <f>IF(M25&lt;&gt;0,+H25-M25,0)</f>
        <v>0</v>
      </c>
      <c r="O25" s="514">
        <f>+N25-L25</f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3727.8162790697675</v>
      </c>
      <c r="F26" s="631">
        <v>123168.93325196503</v>
      </c>
      <c r="G26" s="630">
        <v>16175.544883269005</v>
      </c>
      <c r="H26" s="639">
        <v>16175.544883269005</v>
      </c>
      <c r="I26" s="511">
        <f t="shared" si="6"/>
        <v>0</v>
      </c>
      <c r="J26" s="511"/>
      <c r="K26" s="518">
        <f t="shared" si="7"/>
        <v>16175.544883269005</v>
      </c>
      <c r="L26" s="519">
        <f t="shared" si="8"/>
        <v>0</v>
      </c>
      <c r="M26" s="518">
        <f t="shared" si="9"/>
        <v>16175.544883269005</v>
      </c>
      <c r="N26" s="514">
        <f t="shared" ref="N26:N72" si="10">IF(M26&lt;&gt;0,+H26-M26,0)</f>
        <v>0</v>
      </c>
      <c r="O26" s="514">
        <f t="shared" ref="O26:O72" si="11">+N26-L26</f>
        <v>0</v>
      </c>
      <c r="P26" s="272"/>
    </row>
    <row r="27" spans="2:16">
      <c r="B27" s="195" t="str">
        <f t="shared" si="5"/>
        <v>IU</v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19292.146755966492</v>
      </c>
      <c r="H27" s="639">
        <v>19292.146755966492</v>
      </c>
      <c r="I27" s="511">
        <f t="shared" si="6"/>
        <v>0</v>
      </c>
      <c r="J27" s="511"/>
      <c r="K27" s="518">
        <f t="shared" si="7"/>
        <v>19292.146755966492</v>
      </c>
      <c r="L27" s="519">
        <f t="shared" si="8"/>
        <v>0</v>
      </c>
      <c r="M27" s="518">
        <f t="shared" si="9"/>
        <v>19292.146755966492</v>
      </c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31">
        <v>119259.27227635524</v>
      </c>
      <c r="E28" s="630">
        <v>3816.5738095238098</v>
      </c>
      <c r="F28" s="631">
        <v>115442.69846683144</v>
      </c>
      <c r="G28" s="630">
        <v>16256.311624142963</v>
      </c>
      <c r="H28" s="639">
        <v>16256.311624142963</v>
      </c>
      <c r="I28" s="511">
        <f t="shared" si="6"/>
        <v>0</v>
      </c>
      <c r="J28" s="511"/>
      <c r="K28" s="518">
        <f t="shared" si="7"/>
        <v>16256.311624142963</v>
      </c>
      <c r="L28" s="519">
        <f t="shared" si="8"/>
        <v>0</v>
      </c>
      <c r="M28" s="518">
        <f t="shared" si="9"/>
        <v>16256.311624142963</v>
      </c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115442.69846683144</v>
      </c>
      <c r="E29" s="522">
        <f>IF(+I14&lt;F28,I14,D29)</f>
        <v>3816.5738095238098</v>
      </c>
      <c r="F29" s="523">
        <f t="shared" ref="F29:F33" si="12">+D29-E29</f>
        <v>111626.12465730764</v>
      </c>
      <c r="G29" s="524">
        <f t="shared" ref="G29:G55" si="13">+I$12*((D29+F29)/2)+E29</f>
        <v>15944.089604674928</v>
      </c>
      <c r="H29" s="491">
        <f t="shared" ref="H29:H55" si="14">+I$13*((D29+F29)/2)+E29</f>
        <v>15944.089604674928</v>
      </c>
      <c r="I29" s="511">
        <f t="shared" si="6"/>
        <v>0</v>
      </c>
      <c r="J29" s="511"/>
      <c r="K29" s="525"/>
      <c r="L29" s="514">
        <f t="shared" ref="L29:L72" si="1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111626.12465730764</v>
      </c>
      <c r="E30" s="522">
        <f>IF(+I14&lt;F29,I14,D30)</f>
        <v>3816.5738095238098</v>
      </c>
      <c r="F30" s="523">
        <f t="shared" si="12"/>
        <v>107809.55084778383</v>
      </c>
      <c r="G30" s="524">
        <f t="shared" si="13"/>
        <v>15536.410923634197</v>
      </c>
      <c r="H30" s="491">
        <f t="shared" si="14"/>
        <v>15536.410923634197</v>
      </c>
      <c r="I30" s="511">
        <f t="shared" si="6"/>
        <v>0</v>
      </c>
      <c r="J30" s="511"/>
      <c r="K30" s="525"/>
      <c r="L30" s="514">
        <f t="shared" si="1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107809.55084778383</v>
      </c>
      <c r="E31" s="522">
        <f>IF(+I14&lt;F30,I14,D31)</f>
        <v>3816.5738095238098</v>
      </c>
      <c r="F31" s="523">
        <f t="shared" si="12"/>
        <v>103992.97703826003</v>
      </c>
      <c r="G31" s="524">
        <f t="shared" si="13"/>
        <v>15128.732242593467</v>
      </c>
      <c r="H31" s="491">
        <f t="shared" si="14"/>
        <v>15128.732242593467</v>
      </c>
      <c r="I31" s="511">
        <f t="shared" si="6"/>
        <v>0</v>
      </c>
      <c r="J31" s="511"/>
      <c r="K31" s="525"/>
      <c r="L31" s="514">
        <f t="shared" si="1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103992.97703826003</v>
      </c>
      <c r="E32" s="522">
        <f>IF(+I14&lt;F31,I14,D32)</f>
        <v>3816.5738095238098</v>
      </c>
      <c r="F32" s="523">
        <f t="shared" si="12"/>
        <v>100176.40322873622</v>
      </c>
      <c r="G32" s="524">
        <f t="shared" si="13"/>
        <v>14721.053561552735</v>
      </c>
      <c r="H32" s="491">
        <f t="shared" si="14"/>
        <v>14721.053561552735</v>
      </c>
      <c r="I32" s="511">
        <f t="shared" si="6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100176.40322873622</v>
      </c>
      <c r="E33" s="522">
        <f>IF(+I14&lt;F32,I14,D33)</f>
        <v>3816.5738095238098</v>
      </c>
      <c r="F33" s="523">
        <f t="shared" si="12"/>
        <v>96359.829419212416</v>
      </c>
      <c r="G33" s="524">
        <f t="shared" si="13"/>
        <v>14313.374880512005</v>
      </c>
      <c r="H33" s="491">
        <f t="shared" si="14"/>
        <v>14313.374880512005</v>
      </c>
      <c r="I33" s="511">
        <f t="shared" si="6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96359.829419212416</v>
      </c>
      <c r="E34" s="522">
        <f>IF(+I14&lt;F33,I14,D34)</f>
        <v>3816.5738095238098</v>
      </c>
      <c r="F34" s="523">
        <f t="shared" ref="F34:F72" si="16">+D34-E34</f>
        <v>92543.255609688611</v>
      </c>
      <c r="G34" s="524">
        <f t="shared" si="13"/>
        <v>13905.696199471273</v>
      </c>
      <c r="H34" s="491">
        <f t="shared" si="14"/>
        <v>13905.696199471273</v>
      </c>
      <c r="I34" s="511">
        <f t="shared" ref="I34:I72" si="17">H34-G34</f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92543.255609688611</v>
      </c>
      <c r="E35" s="522">
        <f>IF(+I14&lt;F34,I14,D35)</f>
        <v>3816.5738095238098</v>
      </c>
      <c r="F35" s="523">
        <f t="shared" si="16"/>
        <v>88726.681800164806</v>
      </c>
      <c r="G35" s="524">
        <f t="shared" si="13"/>
        <v>13498.017518430543</v>
      </c>
      <c r="H35" s="491">
        <f t="shared" si="14"/>
        <v>13498.017518430543</v>
      </c>
      <c r="I35" s="511">
        <f t="shared" si="17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88726.681800164806</v>
      </c>
      <c r="E36" s="522">
        <f>IF(+I14&lt;F35,I14,D36)</f>
        <v>3816.5738095238098</v>
      </c>
      <c r="F36" s="523">
        <f t="shared" si="16"/>
        <v>84910.107990641001</v>
      </c>
      <c r="G36" s="524">
        <f t="shared" si="13"/>
        <v>13090.338837389812</v>
      </c>
      <c r="H36" s="491">
        <f t="shared" si="14"/>
        <v>13090.338837389812</v>
      </c>
      <c r="I36" s="511">
        <f t="shared" si="17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84910.107990641001</v>
      </c>
      <c r="E37" s="522">
        <f>IF(+I14&lt;F36,I14,D37)</f>
        <v>3816.5738095238098</v>
      </c>
      <c r="F37" s="523">
        <f t="shared" si="16"/>
        <v>81093.534181117197</v>
      </c>
      <c r="G37" s="524">
        <f t="shared" si="13"/>
        <v>12682.66015634908</v>
      </c>
      <c r="H37" s="491">
        <f t="shared" si="14"/>
        <v>12682.66015634908</v>
      </c>
      <c r="I37" s="511">
        <f t="shared" si="17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81093.534181117197</v>
      </c>
      <c r="E38" s="522">
        <f>IF(+I14&lt;F37,I14,D38)</f>
        <v>3816.5738095238098</v>
      </c>
      <c r="F38" s="523">
        <f t="shared" si="16"/>
        <v>77276.960371593392</v>
      </c>
      <c r="G38" s="524">
        <f t="shared" si="13"/>
        <v>12274.98147530835</v>
      </c>
      <c r="H38" s="491">
        <f t="shared" si="14"/>
        <v>12274.98147530835</v>
      </c>
      <c r="I38" s="511">
        <f t="shared" si="17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77276.960371593392</v>
      </c>
      <c r="E39" s="522">
        <f>IF(+I14&lt;F38,I14,D39)</f>
        <v>3816.5738095238098</v>
      </c>
      <c r="F39" s="523">
        <f t="shared" si="16"/>
        <v>73460.386562069587</v>
      </c>
      <c r="G39" s="524">
        <f t="shared" si="13"/>
        <v>11867.302794267618</v>
      </c>
      <c r="H39" s="491">
        <f t="shared" si="14"/>
        <v>11867.302794267618</v>
      </c>
      <c r="I39" s="511">
        <f t="shared" si="17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73460.386562069587</v>
      </c>
      <c r="E40" s="522">
        <f>IF(+I14&lt;F39,I14,D40)</f>
        <v>3816.5738095238098</v>
      </c>
      <c r="F40" s="523">
        <f t="shared" si="16"/>
        <v>69643.812752545782</v>
      </c>
      <c r="G40" s="524">
        <f t="shared" si="13"/>
        <v>11459.624113226888</v>
      </c>
      <c r="H40" s="491">
        <f t="shared" si="14"/>
        <v>11459.624113226888</v>
      </c>
      <c r="I40" s="511">
        <f t="shared" si="17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69643.812752545782</v>
      </c>
      <c r="E41" s="522">
        <f>IF(+I14&lt;F40,I14,D41)</f>
        <v>3816.5738095238098</v>
      </c>
      <c r="F41" s="523">
        <f t="shared" si="16"/>
        <v>65827.238943021977</v>
      </c>
      <c r="G41" s="524">
        <f t="shared" si="13"/>
        <v>11051.945432186158</v>
      </c>
      <c r="H41" s="491">
        <f t="shared" si="14"/>
        <v>11051.945432186158</v>
      </c>
      <c r="I41" s="511">
        <f t="shared" si="17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65827.238943021977</v>
      </c>
      <c r="E42" s="522">
        <f>IF(+I14&lt;F41,I14,D42)</f>
        <v>3816.5738095238098</v>
      </c>
      <c r="F42" s="523">
        <f t="shared" si="16"/>
        <v>62010.665133498165</v>
      </c>
      <c r="G42" s="524">
        <f t="shared" si="13"/>
        <v>10644.266751145426</v>
      </c>
      <c r="H42" s="491">
        <f t="shared" si="14"/>
        <v>10644.266751145426</v>
      </c>
      <c r="I42" s="511">
        <f t="shared" si="17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62010.665133498165</v>
      </c>
      <c r="E43" s="522">
        <f>IF(+I14&lt;F42,I14,D43)</f>
        <v>3816.5738095238098</v>
      </c>
      <c r="F43" s="523">
        <f t="shared" si="16"/>
        <v>58194.091323974353</v>
      </c>
      <c r="G43" s="524">
        <f t="shared" si="13"/>
        <v>10236.588070104694</v>
      </c>
      <c r="H43" s="491">
        <f t="shared" si="14"/>
        <v>10236.588070104694</v>
      </c>
      <c r="I43" s="511">
        <f t="shared" si="17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58194.091323974353</v>
      </c>
      <c r="E44" s="522">
        <f>IF(+I14&lt;F43,I14,D44)</f>
        <v>3816.5738095238098</v>
      </c>
      <c r="F44" s="523">
        <f t="shared" si="16"/>
        <v>54377.517514450541</v>
      </c>
      <c r="G44" s="524">
        <f t="shared" si="13"/>
        <v>9828.9093890639633</v>
      </c>
      <c r="H44" s="491">
        <f t="shared" si="14"/>
        <v>9828.9093890639633</v>
      </c>
      <c r="I44" s="511">
        <f t="shared" si="17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54377.517514450541</v>
      </c>
      <c r="E45" s="522">
        <f>IF(+I14&lt;F44,I14,D45)</f>
        <v>3816.5738095238098</v>
      </c>
      <c r="F45" s="523">
        <f t="shared" si="16"/>
        <v>50560.943704926729</v>
      </c>
      <c r="G45" s="524">
        <f t="shared" si="13"/>
        <v>9421.2307080232295</v>
      </c>
      <c r="H45" s="491">
        <f t="shared" si="14"/>
        <v>9421.2307080232295</v>
      </c>
      <c r="I45" s="511">
        <f t="shared" si="17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50560.943704926729</v>
      </c>
      <c r="E46" s="522">
        <f>IF(+I14&lt;F45,I14,D46)</f>
        <v>3816.5738095238098</v>
      </c>
      <c r="F46" s="523">
        <f t="shared" si="16"/>
        <v>46744.369895402917</v>
      </c>
      <c r="G46" s="524">
        <f t="shared" si="13"/>
        <v>9013.5520269824992</v>
      </c>
      <c r="H46" s="491">
        <f t="shared" si="14"/>
        <v>9013.5520269824992</v>
      </c>
      <c r="I46" s="511">
        <f t="shared" si="17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46744.369895402917</v>
      </c>
      <c r="E47" s="522">
        <f>IF(+I14&lt;F46,I14,D47)</f>
        <v>3816.5738095238098</v>
      </c>
      <c r="F47" s="523">
        <f t="shared" si="16"/>
        <v>42927.796085879105</v>
      </c>
      <c r="G47" s="524">
        <f t="shared" si="13"/>
        <v>8605.8733459417672</v>
      </c>
      <c r="H47" s="491">
        <f t="shared" si="14"/>
        <v>8605.8733459417672</v>
      </c>
      <c r="I47" s="511">
        <f t="shared" si="17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42927.796085879105</v>
      </c>
      <c r="E48" s="522">
        <f>IF(+I14&lt;F47,I14,D48)</f>
        <v>3816.5738095238098</v>
      </c>
      <c r="F48" s="523">
        <f t="shared" si="16"/>
        <v>39111.222276355293</v>
      </c>
      <c r="G48" s="524">
        <f t="shared" si="13"/>
        <v>8198.1946649010351</v>
      </c>
      <c r="H48" s="491">
        <f t="shared" si="14"/>
        <v>8198.1946649010351</v>
      </c>
      <c r="I48" s="511">
        <f t="shared" si="17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39111.222276355293</v>
      </c>
      <c r="E49" s="522">
        <f>IF(+I14&lt;F48,I14,D49)</f>
        <v>3816.5738095238098</v>
      </c>
      <c r="F49" s="523">
        <f t="shared" si="16"/>
        <v>35294.648466831481</v>
      </c>
      <c r="G49" s="524">
        <f t="shared" si="13"/>
        <v>7790.5159838603031</v>
      </c>
      <c r="H49" s="491">
        <f t="shared" si="14"/>
        <v>7790.5159838603031</v>
      </c>
      <c r="I49" s="511">
        <f t="shared" si="17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35294.648466831481</v>
      </c>
      <c r="E50" s="522">
        <f>IF(+I14&lt;F49,I14,D50)</f>
        <v>3816.5738095238098</v>
      </c>
      <c r="F50" s="523">
        <f t="shared" si="16"/>
        <v>31478.074657307672</v>
      </c>
      <c r="G50" s="524">
        <f t="shared" si="13"/>
        <v>7382.8373028195729</v>
      </c>
      <c r="H50" s="491">
        <f t="shared" si="14"/>
        <v>7382.8373028195729</v>
      </c>
      <c r="I50" s="511">
        <f t="shared" si="17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31478.074657307672</v>
      </c>
      <c r="E51" s="522">
        <f>IF(+I14&lt;F50,I14,D51)</f>
        <v>3816.5738095238098</v>
      </c>
      <c r="F51" s="523">
        <f t="shared" si="16"/>
        <v>27661.500847783864</v>
      </c>
      <c r="G51" s="524">
        <f t="shared" si="13"/>
        <v>6975.1586217788408</v>
      </c>
      <c r="H51" s="491">
        <f t="shared" si="14"/>
        <v>6975.1586217788408</v>
      </c>
      <c r="I51" s="511">
        <f t="shared" si="17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27661.500847783864</v>
      </c>
      <c r="E52" s="522">
        <f>IF(+I14&lt;F51,I14,D52)</f>
        <v>3816.5738095238098</v>
      </c>
      <c r="F52" s="523">
        <f t="shared" si="16"/>
        <v>23844.927038260055</v>
      </c>
      <c r="G52" s="524">
        <f t="shared" si="13"/>
        <v>6567.4799407381106</v>
      </c>
      <c r="H52" s="491">
        <f t="shared" si="14"/>
        <v>6567.4799407381106</v>
      </c>
      <c r="I52" s="511">
        <f t="shared" si="17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23844.927038260055</v>
      </c>
      <c r="E53" s="522">
        <f>IF(+I14&lt;F52,I14,D53)</f>
        <v>3816.5738095238098</v>
      </c>
      <c r="F53" s="523">
        <f t="shared" si="16"/>
        <v>20028.353228736247</v>
      </c>
      <c r="G53" s="524">
        <f t="shared" si="13"/>
        <v>6159.8012596973786</v>
      </c>
      <c r="H53" s="491">
        <f t="shared" si="14"/>
        <v>6159.8012596973786</v>
      </c>
      <c r="I53" s="511">
        <f t="shared" si="17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20028.353228736247</v>
      </c>
      <c r="E54" s="522">
        <f>IF(+I14&lt;F53,I14,D54)</f>
        <v>3816.5738095238098</v>
      </c>
      <c r="F54" s="523">
        <f t="shared" si="16"/>
        <v>16211.779419212437</v>
      </c>
      <c r="G54" s="524">
        <f t="shared" si="13"/>
        <v>5752.1225786566474</v>
      </c>
      <c r="H54" s="491">
        <f t="shared" si="14"/>
        <v>5752.1225786566474</v>
      </c>
      <c r="I54" s="511">
        <f t="shared" si="17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16211.779419212437</v>
      </c>
      <c r="E55" s="522">
        <f>IF(+I14&lt;F54,I14,D55)</f>
        <v>3816.5738095238098</v>
      </c>
      <c r="F55" s="523">
        <f t="shared" si="16"/>
        <v>12395.205609688626</v>
      </c>
      <c r="G55" s="524">
        <f t="shared" si="13"/>
        <v>5344.4438976159163</v>
      </c>
      <c r="H55" s="491">
        <f t="shared" si="14"/>
        <v>5344.4438976159163</v>
      </c>
      <c r="I55" s="511">
        <f t="shared" si="17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12395.205609688626</v>
      </c>
      <c r="E56" s="522">
        <f>IF(+I14&lt;F55,I14,D56)</f>
        <v>3816.5738095238098</v>
      </c>
      <c r="F56" s="523">
        <f t="shared" si="16"/>
        <v>8578.631800164816</v>
      </c>
      <c r="G56" s="524">
        <f t="shared" ref="G56:G72" si="18">+I$12*((D56+F56)/2)+E56</f>
        <v>4936.7652165751842</v>
      </c>
      <c r="H56" s="491">
        <f t="shared" ref="H56:H72" si="19">+I$13*((D56+F56)/2)+E56</f>
        <v>4936.7652165751842</v>
      </c>
      <c r="I56" s="511">
        <f t="shared" si="17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8578.631800164816</v>
      </c>
      <c r="E57" s="522">
        <f>IF(+I14&lt;F56,I14,D57)</f>
        <v>3816.5738095238098</v>
      </c>
      <c r="F57" s="523">
        <f t="shared" si="16"/>
        <v>4762.0579906410057</v>
      </c>
      <c r="G57" s="524">
        <f t="shared" si="18"/>
        <v>4529.0865355344531</v>
      </c>
      <c r="H57" s="491">
        <f t="shared" si="19"/>
        <v>4529.0865355344531</v>
      </c>
      <c r="I57" s="511">
        <f t="shared" si="17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4762.0579906410057</v>
      </c>
      <c r="E58" s="522">
        <f>IF(+I14&lt;F57,I14,D58)</f>
        <v>3816.5738095238098</v>
      </c>
      <c r="F58" s="523">
        <f t="shared" si="16"/>
        <v>945.48418111719593</v>
      </c>
      <c r="G58" s="524">
        <f t="shared" si="18"/>
        <v>4121.4078544937211</v>
      </c>
      <c r="H58" s="491">
        <f t="shared" si="19"/>
        <v>4121.4078544937211</v>
      </c>
      <c r="I58" s="511">
        <f t="shared" si="17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945.48418111719593</v>
      </c>
      <c r="E59" s="522">
        <f>IF(+I14&lt;F58,I14,D59)</f>
        <v>945.48418111719593</v>
      </c>
      <c r="F59" s="523">
        <f t="shared" si="16"/>
        <v>0</v>
      </c>
      <c r="G59" s="524">
        <f t="shared" si="18"/>
        <v>995.98153334196888</v>
      </c>
      <c r="H59" s="491">
        <f t="shared" si="19"/>
        <v>995.98153334196888</v>
      </c>
      <c r="I59" s="511">
        <f t="shared" si="17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6"/>
        <v>0</v>
      </c>
      <c r="G60" s="524">
        <f t="shared" si="18"/>
        <v>0</v>
      </c>
      <c r="H60" s="491">
        <f t="shared" si="19"/>
        <v>0</v>
      </c>
      <c r="I60" s="511">
        <f t="shared" si="17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18"/>
        <v>0</v>
      </c>
      <c r="H61" s="491">
        <f t="shared" si="19"/>
        <v>0</v>
      </c>
      <c r="I61" s="511">
        <f t="shared" si="17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8"/>
        <v>0</v>
      </c>
      <c r="H62" s="491">
        <f t="shared" si="19"/>
        <v>0</v>
      </c>
      <c r="I62" s="511">
        <f t="shared" si="17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8"/>
        <v>0</v>
      </c>
      <c r="H63" s="491">
        <f t="shared" si="19"/>
        <v>0</v>
      </c>
      <c r="I63" s="511">
        <f t="shared" si="17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8"/>
        <v>0</v>
      </c>
      <c r="H64" s="491">
        <f t="shared" si="19"/>
        <v>0</v>
      </c>
      <c r="I64" s="511">
        <f t="shared" si="17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8"/>
        <v>0</v>
      </c>
      <c r="H65" s="491">
        <f t="shared" si="19"/>
        <v>0</v>
      </c>
      <c r="I65" s="511">
        <f t="shared" si="17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8"/>
        <v>0</v>
      </c>
      <c r="H66" s="491">
        <f t="shared" si="19"/>
        <v>0</v>
      </c>
      <c r="I66" s="511">
        <f t="shared" si="17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8"/>
        <v>0</v>
      </c>
      <c r="H67" s="491">
        <f t="shared" si="19"/>
        <v>0</v>
      </c>
      <c r="I67" s="511">
        <f t="shared" si="17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8"/>
        <v>0</v>
      </c>
      <c r="H68" s="491">
        <f t="shared" si="19"/>
        <v>0</v>
      </c>
      <c r="I68" s="511">
        <f t="shared" si="17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8"/>
        <v>0</v>
      </c>
      <c r="H69" s="491">
        <f t="shared" si="19"/>
        <v>0</v>
      </c>
      <c r="I69" s="511">
        <f t="shared" si="17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8"/>
        <v>0</v>
      </c>
      <c r="H70" s="491">
        <f t="shared" si="19"/>
        <v>0</v>
      </c>
      <c r="I70" s="511">
        <f t="shared" si="17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8"/>
        <v>0</v>
      </c>
      <c r="H71" s="491">
        <f t="shared" si="19"/>
        <v>0</v>
      </c>
      <c r="I71" s="511">
        <f t="shared" si="17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8"/>
        <v>0</v>
      </c>
      <c r="H72" s="471">
        <f t="shared" si="19"/>
        <v>0</v>
      </c>
      <c r="I72" s="531">
        <f t="shared" si="17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160296.09999999998</v>
      </c>
      <c r="F73" s="375"/>
      <c r="G73" s="375">
        <f>SUM(G17:G72)</f>
        <v>554725.11263698386</v>
      </c>
      <c r="H73" s="375">
        <f>SUM(H17:H72)</f>
        <v>554725.11263698386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16256.311624142963</v>
      </c>
      <c r="N87" s="546">
        <f>IF(J92&lt;D11,0,VLOOKUP(J92,C17:O72,11))</f>
        <v>16256.311624142963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19353.370181681992</v>
      </c>
      <c r="N88" s="550">
        <f>IF(J92&lt;D11,0,VLOOKUP(J92,C99:P154,7))</f>
        <v>19353.370181681992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3097.0585575390287</v>
      </c>
      <c r="N89" s="555">
        <f>+N88-N87</f>
        <v>3097.0585575390287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160296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3909.6585365853657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0">IF(L99&lt;&gt;0,+H99-L99,0)</f>
        <v>0</v>
      </c>
      <c r="N99" s="512"/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0"/>
        <v>0</v>
      </c>
      <c r="N100" s="518"/>
      <c r="O100" s="514">
        <f t="shared" si="21"/>
        <v>0</v>
      </c>
      <c r="P100" s="514">
        <f t="shared" si="22"/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0"/>
        <v>0</v>
      </c>
      <c r="N101" s="518"/>
      <c r="O101" s="514">
        <f t="shared" si="21"/>
        <v>0</v>
      </c>
      <c r="P101" s="514">
        <f t="shared" si="22"/>
        <v>0</v>
      </c>
    </row>
    <row r="102" spans="1:16">
      <c r="B102" s="195" t="str">
        <f t="shared" si="23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0"/>
        <v>0</v>
      </c>
      <c r="N102" s="518"/>
      <c r="O102" s="514">
        <f t="shared" si="21"/>
        <v>0</v>
      </c>
      <c r="P102" s="514">
        <f t="shared" si="22"/>
        <v>0</v>
      </c>
    </row>
    <row r="103" spans="1:16">
      <c r="B103" s="195" t="str">
        <f t="shared" si="23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0"/>
        <v>0</v>
      </c>
      <c r="N103" s="518"/>
      <c r="O103" s="514">
        <f t="shared" si="21"/>
        <v>0</v>
      </c>
      <c r="P103" s="514">
        <f t="shared" si="22"/>
        <v>0</v>
      </c>
    </row>
    <row r="104" spans="1:16">
      <c r="B104" s="195" t="str">
        <f t="shared" si="23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 t="shared" ref="L104:L109" si="24">+H104</f>
        <v>21895.158174484655</v>
      </c>
      <c r="M104" s="514">
        <f t="shared" si="20"/>
        <v>0</v>
      </c>
      <c r="N104" s="518">
        <f t="shared" ref="N104:N109" si="25">+I104</f>
        <v>21895.158174484655</v>
      </c>
      <c r="O104" s="514">
        <f t="shared" si="21"/>
        <v>0</v>
      </c>
      <c r="P104" s="514">
        <f t="shared" si="22"/>
        <v>0</v>
      </c>
    </row>
    <row r="105" spans="1:16">
      <c r="B105" s="195" t="str">
        <f t="shared" si="23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 t="shared" si="24"/>
        <v>23411.048533108711</v>
      </c>
      <c r="M105" s="514">
        <f>IF(L105&lt;&gt;0,+H105-L105,0)</f>
        <v>0</v>
      </c>
      <c r="N105" s="518">
        <f t="shared" si="25"/>
        <v>23411.048533108711</v>
      </c>
      <c r="O105" s="514">
        <f>IF(N105&lt;&gt;0,+I105-N105,0)</f>
        <v>0</v>
      </c>
      <c r="P105" s="514">
        <f>+O105-M105</f>
        <v>0</v>
      </c>
    </row>
    <row r="106" spans="1:16">
      <c r="B106" s="195" t="str">
        <f t="shared" si="23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26">+I106-H106</f>
        <v>0</v>
      </c>
      <c r="K106" s="514"/>
      <c r="L106" s="518">
        <f t="shared" si="24"/>
        <v>22192.161676613654</v>
      </c>
      <c r="M106" s="514">
        <f>IF(L106&lt;&gt;0,+H106-L106,0)</f>
        <v>0</v>
      </c>
      <c r="N106" s="518">
        <f t="shared" si="25"/>
        <v>22192.161676613654</v>
      </c>
      <c r="O106" s="514">
        <f>IF(N106&lt;&gt;0,+I106-N106,0)</f>
        <v>0</v>
      </c>
      <c r="P106" s="514">
        <f>+O106-M106</f>
        <v>0</v>
      </c>
    </row>
    <row r="107" spans="1:16">
      <c r="B107" s="195" t="str">
        <f t="shared" si="23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26"/>
        <v>0</v>
      </c>
      <c r="K107" s="514"/>
      <c r="L107" s="518">
        <f t="shared" si="24"/>
        <v>19388.853779903409</v>
      </c>
      <c r="M107" s="514">
        <f>IF(L107&lt;&gt;0,+H107-L107,0)</f>
        <v>0</v>
      </c>
      <c r="N107" s="518">
        <f t="shared" si="25"/>
        <v>19388.853779903409</v>
      </c>
      <c r="O107" s="514">
        <f>IF(N107&lt;&gt;0,+I107-N107,0)</f>
        <v>0</v>
      </c>
      <c r="P107" s="514">
        <f t="shared" si="22"/>
        <v>0</v>
      </c>
    </row>
    <row r="108" spans="1:16">
      <c r="B108" s="195" t="str">
        <f t="shared" si="23"/>
        <v/>
      </c>
      <c r="C108" s="507">
        <f>IF(D93="","-",+C107+1)</f>
        <v>2019</v>
      </c>
      <c r="D108" s="629">
        <v>145550.10570354114</v>
      </c>
      <c r="E108" s="630">
        <v>3727.8139534883721</v>
      </c>
      <c r="F108" s="631">
        <v>141822.29175005277</v>
      </c>
      <c r="G108" s="631">
        <v>143686.19872679695</v>
      </c>
      <c r="H108" s="633">
        <v>19108.063195756004</v>
      </c>
      <c r="I108" s="634">
        <v>19108.063195756004</v>
      </c>
      <c r="J108" s="514">
        <f t="shared" si="26"/>
        <v>0</v>
      </c>
      <c r="K108" s="514"/>
      <c r="L108" s="518">
        <f t="shared" si="24"/>
        <v>19108.063195756004</v>
      </c>
      <c r="M108" s="514">
        <f>IF(L108&lt;&gt;0,+H108-L108,0)</f>
        <v>0</v>
      </c>
      <c r="N108" s="518">
        <f t="shared" si="25"/>
        <v>19108.063195756004</v>
      </c>
      <c r="O108" s="514">
        <f t="shared" si="21"/>
        <v>0</v>
      </c>
      <c r="P108" s="514">
        <f t="shared" si="22"/>
        <v>0</v>
      </c>
    </row>
    <row r="109" spans="1:16">
      <c r="B109" s="195" t="str">
        <f t="shared" si="23"/>
        <v/>
      </c>
      <c r="C109" s="507">
        <f>IF(D93="","-",+C108+1)</f>
        <v>2020</v>
      </c>
      <c r="D109" s="629">
        <v>141822.29175005277</v>
      </c>
      <c r="E109" s="630">
        <v>3816.5714285714284</v>
      </c>
      <c r="F109" s="631">
        <v>138005.72032148135</v>
      </c>
      <c r="G109" s="631">
        <v>139914.00603576706</v>
      </c>
      <c r="H109" s="633">
        <v>18867.657278370214</v>
      </c>
      <c r="I109" s="634">
        <v>18867.657278370214</v>
      </c>
      <c r="J109" s="514">
        <f t="shared" si="26"/>
        <v>0</v>
      </c>
      <c r="K109" s="514"/>
      <c r="L109" s="518">
        <f t="shared" si="24"/>
        <v>18867.657278370214</v>
      </c>
      <c r="M109" s="514">
        <f>IF(L109&lt;&gt;0,+H109-L109,0)</f>
        <v>0</v>
      </c>
      <c r="N109" s="518">
        <f t="shared" si="25"/>
        <v>18867.657278370214</v>
      </c>
      <c r="O109" s="514">
        <f t="shared" si="21"/>
        <v>0</v>
      </c>
      <c r="P109" s="514">
        <f t="shared" si="22"/>
        <v>0</v>
      </c>
    </row>
    <row r="110" spans="1:16">
      <c r="B110" s="195" t="str">
        <f t="shared" si="23"/>
        <v/>
      </c>
      <c r="C110" s="507">
        <f>IF(D93="","-",+C109+1)</f>
        <v>2021</v>
      </c>
      <c r="D110" s="374">
        <f>IF(F109+SUM(E$99:E109)=D$92,F109,D$92-SUM(E$99:E109))</f>
        <v>138005.72032148135</v>
      </c>
      <c r="E110" s="522">
        <f t="shared" ref="E110:E154" si="27">IF(+$J$96&lt;F109,$J$96,D110)</f>
        <v>3909.6585365853657</v>
      </c>
      <c r="F110" s="523">
        <f t="shared" ref="F110:F154" si="28">+D110-E110</f>
        <v>134096.06178489598</v>
      </c>
      <c r="G110" s="523">
        <f t="shared" ref="G110:G154" si="29">+(F110+D110)/2</f>
        <v>136050.89105318865</v>
      </c>
      <c r="H110" s="526">
        <f t="shared" ref="H110:H154" si="30">+J$94*G110+E110</f>
        <v>19353.370181681992</v>
      </c>
      <c r="I110" s="577">
        <f t="shared" ref="I110:I154" si="31">+J$95*G110+E110</f>
        <v>19353.370181681992</v>
      </c>
      <c r="J110" s="514">
        <f t="shared" si="26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</row>
    <row r="111" spans="1:16">
      <c r="B111" s="195" t="str">
        <f t="shared" si="23"/>
        <v/>
      </c>
      <c r="C111" s="507">
        <f>IF(D93="","-",+C110+1)</f>
        <v>2022</v>
      </c>
      <c r="D111" s="374">
        <f>IF(F110+SUM(E$99:E110)=D$92,F110,D$92-SUM(E$99:E110))</f>
        <v>134096.06178489598</v>
      </c>
      <c r="E111" s="522">
        <f t="shared" si="27"/>
        <v>3909.6585365853657</v>
      </c>
      <c r="F111" s="523">
        <f t="shared" si="28"/>
        <v>130186.40324831061</v>
      </c>
      <c r="G111" s="523">
        <f t="shared" si="29"/>
        <v>132141.23251660331</v>
      </c>
      <c r="H111" s="526">
        <f t="shared" si="30"/>
        <v>18909.568317523608</v>
      </c>
      <c r="I111" s="577">
        <f t="shared" si="31"/>
        <v>18909.568317523608</v>
      </c>
      <c r="J111" s="514">
        <f t="shared" si="26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</row>
    <row r="112" spans="1:16">
      <c r="B112" s="195" t="str">
        <f t="shared" si="23"/>
        <v/>
      </c>
      <c r="C112" s="507">
        <f>IF(D93="","-",+C111+1)</f>
        <v>2023</v>
      </c>
      <c r="D112" s="374">
        <f>IF(F111+SUM(E$99:E111)=D$92,F111,D$92-SUM(E$99:E111))</f>
        <v>130186.40324831061</v>
      </c>
      <c r="E112" s="522">
        <f t="shared" si="27"/>
        <v>3909.6585365853657</v>
      </c>
      <c r="F112" s="523">
        <f t="shared" si="28"/>
        <v>126276.74471172524</v>
      </c>
      <c r="G112" s="523">
        <f t="shared" si="29"/>
        <v>128231.57398001793</v>
      </c>
      <c r="H112" s="526">
        <f t="shared" si="30"/>
        <v>18465.766453365217</v>
      </c>
      <c r="I112" s="577">
        <f t="shared" si="31"/>
        <v>18465.766453365217</v>
      </c>
      <c r="J112" s="514">
        <f t="shared" si="26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</row>
    <row r="113" spans="2:16">
      <c r="B113" s="195" t="str">
        <f t="shared" si="23"/>
        <v/>
      </c>
      <c r="C113" s="507">
        <f>IF(D93="","-",+C112+1)</f>
        <v>2024</v>
      </c>
      <c r="D113" s="374">
        <f>IF(F112+SUM(E$99:E112)=D$92,F112,D$92-SUM(E$99:E112))</f>
        <v>126276.74471172524</v>
      </c>
      <c r="E113" s="522">
        <f t="shared" si="27"/>
        <v>3909.6585365853657</v>
      </c>
      <c r="F113" s="523">
        <f t="shared" si="28"/>
        <v>122367.08617513988</v>
      </c>
      <c r="G113" s="523">
        <f t="shared" si="29"/>
        <v>124321.91544343256</v>
      </c>
      <c r="H113" s="526">
        <f t="shared" si="30"/>
        <v>18021.964589206829</v>
      </c>
      <c r="I113" s="577">
        <f t="shared" si="31"/>
        <v>18021.964589206829</v>
      </c>
      <c r="J113" s="514">
        <f t="shared" si="26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>
      <c r="B114" s="195" t="str">
        <f t="shared" si="23"/>
        <v/>
      </c>
      <c r="C114" s="507">
        <f>IF(D93="","-",+C113+1)</f>
        <v>2025</v>
      </c>
      <c r="D114" s="374">
        <f>IF(F113+SUM(E$99:E113)=D$92,F113,D$92-SUM(E$99:E113))</f>
        <v>122367.08617513988</v>
      </c>
      <c r="E114" s="522">
        <f t="shared" si="27"/>
        <v>3909.6585365853657</v>
      </c>
      <c r="F114" s="523">
        <f t="shared" si="28"/>
        <v>118457.42763855451</v>
      </c>
      <c r="G114" s="523">
        <f t="shared" si="29"/>
        <v>120412.25690684719</v>
      </c>
      <c r="H114" s="526">
        <f t="shared" si="30"/>
        <v>17578.162725048442</v>
      </c>
      <c r="I114" s="577">
        <f t="shared" si="31"/>
        <v>17578.162725048442</v>
      </c>
      <c r="J114" s="514">
        <f t="shared" si="26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>
      <c r="B115" s="195" t="str">
        <f t="shared" si="23"/>
        <v/>
      </c>
      <c r="C115" s="507">
        <f>IF(D93="","-",+C114+1)</f>
        <v>2026</v>
      </c>
      <c r="D115" s="374">
        <f>IF(F114+SUM(E$99:E114)=D$92,F114,D$92-SUM(E$99:E114))</f>
        <v>118457.42763855451</v>
      </c>
      <c r="E115" s="522">
        <f t="shared" si="27"/>
        <v>3909.6585365853657</v>
      </c>
      <c r="F115" s="523">
        <f t="shared" si="28"/>
        <v>114547.76910196914</v>
      </c>
      <c r="G115" s="523">
        <f t="shared" si="29"/>
        <v>116502.59837026183</v>
      </c>
      <c r="H115" s="526">
        <f t="shared" si="30"/>
        <v>17134.360860890054</v>
      </c>
      <c r="I115" s="577">
        <f t="shared" si="31"/>
        <v>17134.360860890054</v>
      </c>
      <c r="J115" s="514">
        <f t="shared" si="26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>
      <c r="B116" s="195" t="str">
        <f t="shared" si="23"/>
        <v/>
      </c>
      <c r="C116" s="507">
        <f>IF(D93="","-",+C115+1)</f>
        <v>2027</v>
      </c>
      <c r="D116" s="374">
        <f>IF(F115+SUM(E$99:E115)=D$92,F115,D$92-SUM(E$99:E115))</f>
        <v>114547.76910196914</v>
      </c>
      <c r="E116" s="522">
        <f t="shared" si="27"/>
        <v>3909.6585365853657</v>
      </c>
      <c r="F116" s="523">
        <f t="shared" si="28"/>
        <v>110638.11056538377</v>
      </c>
      <c r="G116" s="523">
        <f t="shared" si="29"/>
        <v>112592.93983367646</v>
      </c>
      <c r="H116" s="526">
        <f t="shared" si="30"/>
        <v>16690.558996731666</v>
      </c>
      <c r="I116" s="577">
        <f t="shared" si="31"/>
        <v>16690.558996731666</v>
      </c>
      <c r="J116" s="514">
        <f t="shared" si="26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>
      <c r="B117" s="195" t="str">
        <f t="shared" si="23"/>
        <v/>
      </c>
      <c r="C117" s="507">
        <f>IF(D93="","-",+C116+1)</f>
        <v>2028</v>
      </c>
      <c r="D117" s="374">
        <f>IF(F116+SUM(E$99:E116)=D$92,F116,D$92-SUM(E$99:E116))</f>
        <v>110638.11056538377</v>
      </c>
      <c r="E117" s="522">
        <f t="shared" si="27"/>
        <v>3909.6585365853657</v>
      </c>
      <c r="F117" s="523">
        <f t="shared" si="28"/>
        <v>106728.45202879841</v>
      </c>
      <c r="G117" s="523">
        <f t="shared" si="29"/>
        <v>108683.28129709109</v>
      </c>
      <c r="H117" s="526">
        <f t="shared" si="30"/>
        <v>16246.757132573279</v>
      </c>
      <c r="I117" s="577">
        <f t="shared" si="31"/>
        <v>16246.757132573279</v>
      </c>
      <c r="J117" s="514">
        <f t="shared" si="26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>
      <c r="B118" s="195" t="str">
        <f t="shared" si="23"/>
        <v/>
      </c>
      <c r="C118" s="507">
        <f>IF(D93="","-",+C117+1)</f>
        <v>2029</v>
      </c>
      <c r="D118" s="374">
        <f>IF(F117+SUM(E$99:E117)=D$92,F117,D$92-SUM(E$99:E117))</f>
        <v>106728.45202879841</v>
      </c>
      <c r="E118" s="522">
        <f t="shared" si="27"/>
        <v>3909.6585365853657</v>
      </c>
      <c r="F118" s="523">
        <f t="shared" si="28"/>
        <v>102818.79349221304</v>
      </c>
      <c r="G118" s="523">
        <f t="shared" si="29"/>
        <v>104773.62276050572</v>
      </c>
      <c r="H118" s="526">
        <f t="shared" si="30"/>
        <v>15802.955268414891</v>
      </c>
      <c r="I118" s="577">
        <f t="shared" si="31"/>
        <v>15802.955268414891</v>
      </c>
      <c r="J118" s="514">
        <f t="shared" si="26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>
      <c r="B119" s="195" t="str">
        <f t="shared" si="23"/>
        <v/>
      </c>
      <c r="C119" s="507">
        <f>IF(D93="","-",+C118+1)</f>
        <v>2030</v>
      </c>
      <c r="D119" s="374">
        <f>IF(F118+SUM(E$99:E118)=D$92,F118,D$92-SUM(E$99:E118))</f>
        <v>102818.79349221304</v>
      </c>
      <c r="E119" s="522">
        <f t="shared" si="27"/>
        <v>3909.6585365853657</v>
      </c>
      <c r="F119" s="523">
        <f t="shared" si="28"/>
        <v>98909.134955627669</v>
      </c>
      <c r="G119" s="523">
        <f t="shared" si="29"/>
        <v>100863.96422392035</v>
      </c>
      <c r="H119" s="526">
        <f t="shared" si="30"/>
        <v>15359.153404256504</v>
      </c>
      <c r="I119" s="577">
        <f t="shared" si="31"/>
        <v>15359.153404256504</v>
      </c>
      <c r="J119" s="514">
        <f t="shared" si="26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>
      <c r="B120" s="195" t="str">
        <f t="shared" si="23"/>
        <v/>
      </c>
      <c r="C120" s="507">
        <f>IF(D93="","-",+C119+1)</f>
        <v>2031</v>
      </c>
      <c r="D120" s="374">
        <f>IF(F119+SUM(E$99:E119)=D$92,F119,D$92-SUM(E$99:E119))</f>
        <v>98909.134955627669</v>
      </c>
      <c r="E120" s="522">
        <f t="shared" si="27"/>
        <v>3909.6585365853657</v>
      </c>
      <c r="F120" s="523">
        <f t="shared" si="28"/>
        <v>94999.476419042301</v>
      </c>
      <c r="G120" s="523">
        <f t="shared" si="29"/>
        <v>96954.305687334985</v>
      </c>
      <c r="H120" s="526">
        <f t="shared" si="30"/>
        <v>14915.351540098114</v>
      </c>
      <c r="I120" s="577">
        <f t="shared" si="31"/>
        <v>14915.351540098114</v>
      </c>
      <c r="J120" s="514">
        <f t="shared" si="26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>
      <c r="B121" s="195" t="str">
        <f t="shared" si="23"/>
        <v/>
      </c>
      <c r="C121" s="507">
        <f>IF(D93="","-",+C120+1)</f>
        <v>2032</v>
      </c>
      <c r="D121" s="374">
        <f>IF(F120+SUM(E$99:E120)=D$92,F120,D$92-SUM(E$99:E120))</f>
        <v>94999.476419042301</v>
      </c>
      <c r="E121" s="522">
        <f t="shared" si="27"/>
        <v>3909.6585365853657</v>
      </c>
      <c r="F121" s="523">
        <f t="shared" si="28"/>
        <v>91089.817882456933</v>
      </c>
      <c r="G121" s="523">
        <f t="shared" si="29"/>
        <v>93044.647150749617</v>
      </c>
      <c r="H121" s="526">
        <f t="shared" si="30"/>
        <v>14471.549675939727</v>
      </c>
      <c r="I121" s="577">
        <f t="shared" si="31"/>
        <v>14471.549675939727</v>
      </c>
      <c r="J121" s="514">
        <f t="shared" si="26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>
      <c r="B122" s="195" t="str">
        <f t="shared" si="23"/>
        <v/>
      </c>
      <c r="C122" s="507">
        <f>IF(D93="","-",+C121+1)</f>
        <v>2033</v>
      </c>
      <c r="D122" s="374">
        <f>IF(F121+SUM(E$99:E121)=D$92,F121,D$92-SUM(E$99:E121))</f>
        <v>91089.817882456933</v>
      </c>
      <c r="E122" s="522">
        <f t="shared" si="27"/>
        <v>3909.6585365853657</v>
      </c>
      <c r="F122" s="523">
        <f t="shared" si="28"/>
        <v>87180.159345871565</v>
      </c>
      <c r="G122" s="523">
        <f t="shared" si="29"/>
        <v>89134.988614164249</v>
      </c>
      <c r="H122" s="526">
        <f t="shared" si="30"/>
        <v>14027.747811781339</v>
      </c>
      <c r="I122" s="577">
        <f t="shared" si="31"/>
        <v>14027.747811781339</v>
      </c>
      <c r="J122" s="514">
        <f t="shared" si="26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>
      <c r="B123" s="195" t="str">
        <f t="shared" si="23"/>
        <v/>
      </c>
      <c r="C123" s="507">
        <f>IF(D93="","-",+C122+1)</f>
        <v>2034</v>
      </c>
      <c r="D123" s="374">
        <f>IF(F122+SUM(E$99:E122)=D$92,F122,D$92-SUM(E$99:E122))</f>
        <v>87180.159345871565</v>
      </c>
      <c r="E123" s="522">
        <f t="shared" si="27"/>
        <v>3909.6585365853657</v>
      </c>
      <c r="F123" s="523">
        <f t="shared" si="28"/>
        <v>83270.500809286197</v>
      </c>
      <c r="G123" s="523">
        <f t="shared" si="29"/>
        <v>85225.330077578881</v>
      </c>
      <c r="H123" s="526">
        <f t="shared" si="30"/>
        <v>13583.945947622951</v>
      </c>
      <c r="I123" s="577">
        <f t="shared" si="31"/>
        <v>13583.945947622951</v>
      </c>
      <c r="J123" s="514">
        <f t="shared" si="26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>
      <c r="B124" s="195" t="str">
        <f t="shared" si="23"/>
        <v/>
      </c>
      <c r="C124" s="507">
        <f>IF(D93="","-",+C123+1)</f>
        <v>2035</v>
      </c>
      <c r="D124" s="374">
        <f>IF(F123+SUM(E$99:E123)=D$92,F123,D$92-SUM(E$99:E123))</f>
        <v>83270.500809286197</v>
      </c>
      <c r="E124" s="522">
        <f t="shared" si="27"/>
        <v>3909.6585365853657</v>
      </c>
      <c r="F124" s="523">
        <f t="shared" si="28"/>
        <v>79360.842272700829</v>
      </c>
      <c r="G124" s="523">
        <f t="shared" si="29"/>
        <v>81315.671540993513</v>
      </c>
      <c r="H124" s="526">
        <f t="shared" si="30"/>
        <v>13140.144083464562</v>
      </c>
      <c r="I124" s="577">
        <f t="shared" si="31"/>
        <v>13140.144083464562</v>
      </c>
      <c r="J124" s="514">
        <f t="shared" si="26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>
      <c r="B125" s="195" t="str">
        <f t="shared" si="23"/>
        <v/>
      </c>
      <c r="C125" s="507">
        <f>IF(D93="","-",+C124+1)</f>
        <v>2036</v>
      </c>
      <c r="D125" s="374">
        <f>IF(F124+SUM(E$99:E124)=D$92,F124,D$92-SUM(E$99:E124))</f>
        <v>79360.842272700829</v>
      </c>
      <c r="E125" s="522">
        <f t="shared" si="27"/>
        <v>3909.6585365853657</v>
      </c>
      <c r="F125" s="523">
        <f t="shared" si="28"/>
        <v>75451.183736115461</v>
      </c>
      <c r="G125" s="523">
        <f t="shared" si="29"/>
        <v>77406.013004408145</v>
      </c>
      <c r="H125" s="526">
        <f t="shared" si="30"/>
        <v>12696.342219306174</v>
      </c>
      <c r="I125" s="577">
        <f t="shared" si="31"/>
        <v>12696.342219306174</v>
      </c>
      <c r="J125" s="514">
        <f t="shared" si="26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>
      <c r="B126" s="195" t="str">
        <f t="shared" si="23"/>
        <v/>
      </c>
      <c r="C126" s="507">
        <f>IF(D93="","-",+C125+1)</f>
        <v>2037</v>
      </c>
      <c r="D126" s="374">
        <f>IF(F125+SUM(E$99:E125)=D$92,F125,D$92-SUM(E$99:E125))</f>
        <v>75451.183736115461</v>
      </c>
      <c r="E126" s="522">
        <f t="shared" si="27"/>
        <v>3909.6585365853657</v>
      </c>
      <c r="F126" s="523">
        <f t="shared" si="28"/>
        <v>71541.525199530093</v>
      </c>
      <c r="G126" s="523">
        <f t="shared" si="29"/>
        <v>73496.354467822777</v>
      </c>
      <c r="H126" s="526">
        <f t="shared" si="30"/>
        <v>12252.540355147787</v>
      </c>
      <c r="I126" s="577">
        <f t="shared" si="31"/>
        <v>12252.540355147787</v>
      </c>
      <c r="J126" s="514">
        <f t="shared" si="26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>
      <c r="B127" s="195" t="str">
        <f t="shared" si="23"/>
        <v/>
      </c>
      <c r="C127" s="507">
        <f>IF(D93="","-",+C126+1)</f>
        <v>2038</v>
      </c>
      <c r="D127" s="374">
        <f>IF(F126+SUM(E$99:E126)=D$92,F126,D$92-SUM(E$99:E126))</f>
        <v>71541.525199530093</v>
      </c>
      <c r="E127" s="522">
        <f t="shared" si="27"/>
        <v>3909.6585365853657</v>
      </c>
      <c r="F127" s="523">
        <f t="shared" si="28"/>
        <v>67631.866662944725</v>
      </c>
      <c r="G127" s="523">
        <f t="shared" si="29"/>
        <v>69586.695931237409</v>
      </c>
      <c r="H127" s="526">
        <f t="shared" si="30"/>
        <v>11808.738490989397</v>
      </c>
      <c r="I127" s="577">
        <f t="shared" si="31"/>
        <v>11808.738490989397</v>
      </c>
      <c r="J127" s="514">
        <f t="shared" si="26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>
      <c r="B128" s="195" t="str">
        <f t="shared" si="23"/>
        <v/>
      </c>
      <c r="C128" s="507">
        <f>IF(D93="","-",+C127+1)</f>
        <v>2039</v>
      </c>
      <c r="D128" s="374">
        <f>IF(F127+SUM(E$99:E127)=D$92,F127,D$92-SUM(E$99:E127))</f>
        <v>67631.866662944725</v>
      </c>
      <c r="E128" s="522">
        <f t="shared" si="27"/>
        <v>3909.6585365853657</v>
      </c>
      <c r="F128" s="523">
        <f t="shared" si="28"/>
        <v>63722.208126359357</v>
      </c>
      <c r="G128" s="523">
        <f t="shared" si="29"/>
        <v>65677.037394652041</v>
      </c>
      <c r="H128" s="526">
        <f t="shared" si="30"/>
        <v>11364.93662683101</v>
      </c>
      <c r="I128" s="577">
        <f t="shared" si="31"/>
        <v>11364.93662683101</v>
      </c>
      <c r="J128" s="514">
        <f t="shared" si="26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>
      <c r="B129" s="195" t="str">
        <f t="shared" si="23"/>
        <v/>
      </c>
      <c r="C129" s="507">
        <f>IF(D93="","-",+C128+1)</f>
        <v>2040</v>
      </c>
      <c r="D129" s="374">
        <f>IF(F128+SUM(E$99:E128)=D$92,F128,D$92-SUM(E$99:E128))</f>
        <v>63722.208126359357</v>
      </c>
      <c r="E129" s="522">
        <f t="shared" si="27"/>
        <v>3909.6585365853657</v>
      </c>
      <c r="F129" s="523">
        <f t="shared" si="28"/>
        <v>59812.549589773989</v>
      </c>
      <c r="G129" s="523">
        <f t="shared" si="29"/>
        <v>61767.378858066673</v>
      </c>
      <c r="H129" s="526">
        <f t="shared" si="30"/>
        <v>10921.134762672622</v>
      </c>
      <c r="I129" s="577">
        <f t="shared" si="31"/>
        <v>10921.134762672622</v>
      </c>
      <c r="J129" s="514">
        <f t="shared" si="26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>
      <c r="B130" s="195" t="str">
        <f t="shared" si="23"/>
        <v/>
      </c>
      <c r="C130" s="507">
        <f>IF(D93="","-",+C129+1)</f>
        <v>2041</v>
      </c>
      <c r="D130" s="374">
        <f>IF(F129+SUM(E$99:E129)=D$92,F129,D$92-SUM(E$99:E129))</f>
        <v>59812.549589773989</v>
      </c>
      <c r="E130" s="522">
        <f t="shared" si="27"/>
        <v>3909.6585365853657</v>
      </c>
      <c r="F130" s="523">
        <f t="shared" si="28"/>
        <v>55902.891053188621</v>
      </c>
      <c r="G130" s="523">
        <f t="shared" si="29"/>
        <v>57857.720321481305</v>
      </c>
      <c r="H130" s="526">
        <f t="shared" si="30"/>
        <v>10477.332898514233</v>
      </c>
      <c r="I130" s="577">
        <f t="shared" si="31"/>
        <v>10477.332898514233</v>
      </c>
      <c r="J130" s="514">
        <f t="shared" si="26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>
      <c r="B131" s="195" t="str">
        <f t="shared" si="23"/>
        <v/>
      </c>
      <c r="C131" s="507">
        <f>IF(D93="","-",+C130+1)</f>
        <v>2042</v>
      </c>
      <c r="D131" s="374">
        <f>IF(F130+SUM(E$99:E130)=D$92,F130,D$92-SUM(E$99:E130))</f>
        <v>55902.891053188621</v>
      </c>
      <c r="E131" s="522">
        <f t="shared" si="27"/>
        <v>3909.6585365853657</v>
      </c>
      <c r="F131" s="523">
        <f t="shared" si="28"/>
        <v>51993.232516603253</v>
      </c>
      <c r="G131" s="523">
        <f t="shared" si="29"/>
        <v>53948.061784895937</v>
      </c>
      <c r="H131" s="526">
        <f t="shared" si="30"/>
        <v>10033.531034355845</v>
      </c>
      <c r="I131" s="577">
        <f t="shared" si="31"/>
        <v>10033.531034355845</v>
      </c>
      <c r="J131" s="514">
        <f t="shared" si="26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>
      <c r="B132" s="195" t="str">
        <f t="shared" si="23"/>
        <v/>
      </c>
      <c r="C132" s="507">
        <f>IF(D93="","-",+C131+1)</f>
        <v>2043</v>
      </c>
      <c r="D132" s="374">
        <f>IF(F131+SUM(E$99:E131)=D$92,F131,D$92-SUM(E$99:E131))</f>
        <v>51993.232516603253</v>
      </c>
      <c r="E132" s="522">
        <f t="shared" si="27"/>
        <v>3909.6585365853657</v>
      </c>
      <c r="F132" s="523">
        <f t="shared" si="28"/>
        <v>48083.573980017885</v>
      </c>
      <c r="G132" s="523">
        <f t="shared" si="29"/>
        <v>50038.403248310569</v>
      </c>
      <c r="H132" s="526">
        <f t="shared" si="30"/>
        <v>9589.7291701974573</v>
      </c>
      <c r="I132" s="577">
        <f t="shared" si="31"/>
        <v>9589.7291701974573</v>
      </c>
      <c r="J132" s="514">
        <f t="shared" si="26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>
      <c r="B133" s="195" t="str">
        <f t="shared" si="23"/>
        <v/>
      </c>
      <c r="C133" s="507">
        <f>IF(D93="","-",+C132+1)</f>
        <v>2044</v>
      </c>
      <c r="D133" s="374">
        <f>IF(F132+SUM(E$99:E132)=D$92,F132,D$92-SUM(E$99:E132))</f>
        <v>48083.573980017885</v>
      </c>
      <c r="E133" s="522">
        <f t="shared" si="27"/>
        <v>3909.6585365853657</v>
      </c>
      <c r="F133" s="523">
        <f t="shared" si="28"/>
        <v>44173.915443432517</v>
      </c>
      <c r="G133" s="523">
        <f t="shared" si="29"/>
        <v>46128.744711725201</v>
      </c>
      <c r="H133" s="526">
        <f t="shared" si="30"/>
        <v>9145.9273060390697</v>
      </c>
      <c r="I133" s="577">
        <f t="shared" si="31"/>
        <v>9145.9273060390697</v>
      </c>
      <c r="J133" s="514">
        <f t="shared" si="26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>
      <c r="B134" s="195" t="str">
        <f t="shared" si="23"/>
        <v/>
      </c>
      <c r="C134" s="507">
        <f>IF(D93="","-",+C133+1)</f>
        <v>2045</v>
      </c>
      <c r="D134" s="374">
        <f>IF(F133+SUM(E$99:E133)=D$92,F133,D$92-SUM(E$99:E133))</f>
        <v>44173.915443432517</v>
      </c>
      <c r="E134" s="522">
        <f t="shared" si="27"/>
        <v>3909.6585365853657</v>
      </c>
      <c r="F134" s="523">
        <f t="shared" si="28"/>
        <v>40264.256906847149</v>
      </c>
      <c r="G134" s="523">
        <f t="shared" si="29"/>
        <v>42219.086175139833</v>
      </c>
      <c r="H134" s="526">
        <f t="shared" si="30"/>
        <v>8702.1254418806802</v>
      </c>
      <c r="I134" s="577">
        <f t="shared" si="31"/>
        <v>8702.1254418806802</v>
      </c>
      <c r="J134" s="514">
        <f t="shared" si="26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>
      <c r="B135" s="195" t="str">
        <f t="shared" si="23"/>
        <v/>
      </c>
      <c r="C135" s="507">
        <f>IF(D93="","-",+C134+1)</f>
        <v>2046</v>
      </c>
      <c r="D135" s="374">
        <f>IF(F134+SUM(E$99:E134)=D$92,F134,D$92-SUM(E$99:E134))</f>
        <v>40264.256906847149</v>
      </c>
      <c r="E135" s="522">
        <f t="shared" si="27"/>
        <v>3909.6585365853657</v>
      </c>
      <c r="F135" s="523">
        <f t="shared" si="28"/>
        <v>36354.598370261781</v>
      </c>
      <c r="G135" s="523">
        <f t="shared" si="29"/>
        <v>38309.427638554465</v>
      </c>
      <c r="H135" s="526">
        <f t="shared" si="30"/>
        <v>8258.3235777222926</v>
      </c>
      <c r="I135" s="577">
        <f t="shared" si="31"/>
        <v>8258.3235777222926</v>
      </c>
      <c r="J135" s="514">
        <f t="shared" si="26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>
      <c r="B136" s="195" t="str">
        <f t="shared" si="23"/>
        <v/>
      </c>
      <c r="C136" s="507">
        <f>IF(D93="","-",+C135+1)</f>
        <v>2047</v>
      </c>
      <c r="D136" s="374">
        <f>IF(F135+SUM(E$99:E135)=D$92,F135,D$92-SUM(E$99:E135))</f>
        <v>36354.598370261781</v>
      </c>
      <c r="E136" s="522">
        <f t="shared" si="27"/>
        <v>3909.6585365853657</v>
      </c>
      <c r="F136" s="523">
        <f t="shared" si="28"/>
        <v>32444.939833676417</v>
      </c>
      <c r="G136" s="523">
        <f t="shared" si="29"/>
        <v>34399.769101969097</v>
      </c>
      <c r="H136" s="526">
        <f t="shared" si="30"/>
        <v>7814.521713563905</v>
      </c>
      <c r="I136" s="577">
        <f t="shared" si="31"/>
        <v>7814.521713563905</v>
      </c>
      <c r="J136" s="514">
        <f t="shared" si="26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>
      <c r="B137" s="195" t="str">
        <f t="shared" si="23"/>
        <v/>
      </c>
      <c r="C137" s="507">
        <f>IF(D93="","-",+C136+1)</f>
        <v>2048</v>
      </c>
      <c r="D137" s="374">
        <f>IF(F136+SUM(E$99:E136)=D$92,F136,D$92-SUM(E$99:E136))</f>
        <v>32444.939833676417</v>
      </c>
      <c r="E137" s="522">
        <f t="shared" si="27"/>
        <v>3909.6585365853657</v>
      </c>
      <c r="F137" s="523">
        <f t="shared" si="28"/>
        <v>28535.281297091053</v>
      </c>
      <c r="G137" s="523">
        <f t="shared" si="29"/>
        <v>30490.110565383737</v>
      </c>
      <c r="H137" s="526">
        <f t="shared" si="30"/>
        <v>7370.7198494055174</v>
      </c>
      <c r="I137" s="577">
        <f t="shared" si="31"/>
        <v>7370.7198494055174</v>
      </c>
      <c r="J137" s="514">
        <f t="shared" si="26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>
      <c r="B138" s="195" t="str">
        <f t="shared" si="23"/>
        <v/>
      </c>
      <c r="C138" s="507">
        <f>IF(D93="","-",+C137+1)</f>
        <v>2049</v>
      </c>
      <c r="D138" s="374">
        <f>IF(F137+SUM(E$99:E137)=D$92,F137,D$92-SUM(E$99:E137))</f>
        <v>28535.281297091053</v>
      </c>
      <c r="E138" s="522">
        <f t="shared" si="27"/>
        <v>3909.6585365853657</v>
      </c>
      <c r="F138" s="523">
        <f t="shared" si="28"/>
        <v>24625.622760505688</v>
      </c>
      <c r="G138" s="523">
        <f t="shared" si="29"/>
        <v>26580.452028798369</v>
      </c>
      <c r="H138" s="526">
        <f t="shared" si="30"/>
        <v>6926.9179852471298</v>
      </c>
      <c r="I138" s="577">
        <f t="shared" si="31"/>
        <v>6926.9179852471298</v>
      </c>
      <c r="J138" s="514">
        <f t="shared" si="26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>
      <c r="B139" s="195" t="str">
        <f t="shared" si="23"/>
        <v/>
      </c>
      <c r="C139" s="507">
        <f>IF(D93="","-",+C138+1)</f>
        <v>2050</v>
      </c>
      <c r="D139" s="374">
        <f>IF(F138+SUM(E$99:E138)=D$92,F138,D$92-SUM(E$99:E138))</f>
        <v>24625.622760505688</v>
      </c>
      <c r="E139" s="522">
        <f t="shared" si="27"/>
        <v>3909.6585365853657</v>
      </c>
      <c r="F139" s="523">
        <f t="shared" si="28"/>
        <v>20715.964223920324</v>
      </c>
      <c r="G139" s="523">
        <f t="shared" si="29"/>
        <v>22670.793492213008</v>
      </c>
      <c r="H139" s="526">
        <f t="shared" si="30"/>
        <v>6483.1161210887421</v>
      </c>
      <c r="I139" s="577">
        <f t="shared" si="31"/>
        <v>6483.1161210887421</v>
      </c>
      <c r="J139" s="514">
        <f t="shared" si="26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>
      <c r="B140" s="195" t="str">
        <f t="shared" si="23"/>
        <v/>
      </c>
      <c r="C140" s="507">
        <f>IF(D93="","-",+C139+1)</f>
        <v>2051</v>
      </c>
      <c r="D140" s="374">
        <f>IF(F139+SUM(E$99:E139)=D$92,F139,D$92-SUM(E$99:E139))</f>
        <v>20715.964223920324</v>
      </c>
      <c r="E140" s="522">
        <f t="shared" si="27"/>
        <v>3909.6585365853657</v>
      </c>
      <c r="F140" s="523">
        <f t="shared" si="28"/>
        <v>16806.30568733496</v>
      </c>
      <c r="G140" s="523">
        <f t="shared" si="29"/>
        <v>18761.13495562764</v>
      </c>
      <c r="H140" s="526">
        <f t="shared" si="30"/>
        <v>6039.3142569303545</v>
      </c>
      <c r="I140" s="577">
        <f t="shared" si="31"/>
        <v>6039.3142569303545</v>
      </c>
      <c r="J140" s="514">
        <f t="shared" si="26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>
      <c r="B141" s="195" t="str">
        <f t="shared" si="23"/>
        <v/>
      </c>
      <c r="C141" s="507">
        <f>IF(D93="","-",+C140+1)</f>
        <v>2052</v>
      </c>
      <c r="D141" s="374">
        <f>IF(F140+SUM(E$99:E140)=D$92,F140,D$92-SUM(E$99:E140))</f>
        <v>16806.30568733496</v>
      </c>
      <c r="E141" s="522">
        <f t="shared" si="27"/>
        <v>3909.6585365853657</v>
      </c>
      <c r="F141" s="523">
        <f t="shared" si="28"/>
        <v>12896.647150749593</v>
      </c>
      <c r="G141" s="523">
        <f t="shared" si="29"/>
        <v>14851.476419042276</v>
      </c>
      <c r="H141" s="526">
        <f t="shared" si="30"/>
        <v>5595.512392771966</v>
      </c>
      <c r="I141" s="577">
        <f t="shared" si="31"/>
        <v>5595.512392771966</v>
      </c>
      <c r="J141" s="514">
        <f t="shared" si="26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>
      <c r="B142" s="195" t="str">
        <f t="shared" si="23"/>
        <v/>
      </c>
      <c r="C142" s="507">
        <f>IF(D93="","-",+C141+1)</f>
        <v>2053</v>
      </c>
      <c r="D142" s="374">
        <f>IF(F141+SUM(E$99:E141)=D$92,F141,D$92-SUM(E$99:E141))</f>
        <v>12896.647150749593</v>
      </c>
      <c r="E142" s="522">
        <f t="shared" si="27"/>
        <v>3909.6585365853657</v>
      </c>
      <c r="F142" s="523">
        <f t="shared" si="28"/>
        <v>8986.9886141642273</v>
      </c>
      <c r="G142" s="523">
        <f t="shared" si="29"/>
        <v>10941.817882456911</v>
      </c>
      <c r="H142" s="526">
        <f t="shared" si="30"/>
        <v>5151.7105286135784</v>
      </c>
      <c r="I142" s="577">
        <f t="shared" si="31"/>
        <v>5151.7105286135784</v>
      </c>
      <c r="J142" s="514">
        <f t="shared" si="26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>
      <c r="B143" s="195" t="str">
        <f t="shared" si="23"/>
        <v/>
      </c>
      <c r="C143" s="507">
        <f>IF(D93="","-",+C142+1)</f>
        <v>2054</v>
      </c>
      <c r="D143" s="374">
        <f>IF(F142+SUM(E$99:E142)=D$92,F142,D$92-SUM(E$99:E142))</f>
        <v>8986.9886141642273</v>
      </c>
      <c r="E143" s="522">
        <f t="shared" si="27"/>
        <v>3909.6585365853657</v>
      </c>
      <c r="F143" s="523">
        <f t="shared" si="28"/>
        <v>5077.3300775788612</v>
      </c>
      <c r="G143" s="523">
        <f t="shared" si="29"/>
        <v>7032.1593458715442</v>
      </c>
      <c r="H143" s="526">
        <f t="shared" si="30"/>
        <v>4707.9086644551908</v>
      </c>
      <c r="I143" s="577">
        <f t="shared" si="31"/>
        <v>4707.9086644551908</v>
      </c>
      <c r="J143" s="514">
        <f t="shared" si="26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>
      <c r="B144" s="195" t="str">
        <f t="shared" si="23"/>
        <v/>
      </c>
      <c r="C144" s="507">
        <f>IF(D93="","-",+C143+1)</f>
        <v>2055</v>
      </c>
      <c r="D144" s="374">
        <f>IF(F143+SUM(E$99:E143)=D$92,F143,D$92-SUM(E$99:E143))</f>
        <v>5077.3300775788612</v>
      </c>
      <c r="E144" s="522">
        <f t="shared" si="27"/>
        <v>3909.6585365853657</v>
      </c>
      <c r="F144" s="523">
        <f t="shared" si="28"/>
        <v>1167.6715409934955</v>
      </c>
      <c r="G144" s="523">
        <f t="shared" si="29"/>
        <v>3122.5008092861781</v>
      </c>
      <c r="H144" s="526">
        <f t="shared" si="30"/>
        <v>4264.1068002968022</v>
      </c>
      <c r="I144" s="577">
        <f t="shared" si="31"/>
        <v>4264.1068002968022</v>
      </c>
      <c r="J144" s="514">
        <f t="shared" si="26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>
      <c r="B145" s="195" t="str">
        <f t="shared" si="23"/>
        <v/>
      </c>
      <c r="C145" s="507">
        <f>IF(D93="","-",+C144+1)</f>
        <v>2056</v>
      </c>
      <c r="D145" s="374">
        <f>IF(F144+SUM(E$99:E144)=D$92,F144,D$92-SUM(E$99:E144))</f>
        <v>1167.6715409934955</v>
      </c>
      <c r="E145" s="522">
        <f t="shared" si="27"/>
        <v>1167.6715409934955</v>
      </c>
      <c r="F145" s="523">
        <f t="shared" si="28"/>
        <v>0</v>
      </c>
      <c r="G145" s="523">
        <f t="shared" si="29"/>
        <v>583.83577049674773</v>
      </c>
      <c r="H145" s="526">
        <f t="shared" si="30"/>
        <v>1233.945206809617</v>
      </c>
      <c r="I145" s="577">
        <f t="shared" si="31"/>
        <v>1233.945206809617</v>
      </c>
      <c r="J145" s="514">
        <f t="shared" si="26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>
      <c r="B146" s="195" t="str">
        <f t="shared" si="23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6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>
      <c r="B147" s="195" t="str">
        <f t="shared" si="23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6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>
      <c r="B148" s="195" t="str">
        <f t="shared" si="23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6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>
      <c r="B149" s="195" t="str">
        <f t="shared" si="23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6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>
      <c r="B150" s="195" t="str">
        <f t="shared" si="23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6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>
      <c r="B151" s="195" t="str">
        <f t="shared" si="23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6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>
      <c r="B152" s="195" t="str">
        <f t="shared" si="23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6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>
      <c r="B153" s="195" t="str">
        <f t="shared" si="23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6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.5" thickBot="1">
      <c r="B154" s="195" t="str">
        <f t="shared" si="23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6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>
      <c r="C155" s="374" t="s">
        <v>78</v>
      </c>
      <c r="D155" s="375"/>
      <c r="E155" s="375">
        <f>SUM(E99:E154)</f>
        <v>160296.00000000006</v>
      </c>
      <c r="F155" s="375"/>
      <c r="G155" s="375"/>
      <c r="H155" s="375">
        <f>SUM(H99:H154)</f>
        <v>539402.73502967518</v>
      </c>
      <c r="I155" s="375">
        <f>SUM(I99:I154)</f>
        <v>539402.73502967518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2437.4205169702896</v>
      </c>
      <c r="P5" s="269"/>
    </row>
    <row r="6" spans="1:16" ht="15.75">
      <c r="C6" s="274"/>
      <c r="D6" s="645" t="s">
        <v>358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2437.4205169702896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340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552.75666666666666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 t="shared" ref="K23:K28" si="7">G23</f>
        <v>3201.1681199217446</v>
      </c>
      <c r="L23" s="519">
        <f t="shared" ref="L23:L28" si="8">IF(K23&lt;&gt;0,+G23-K23,0)</f>
        <v>0</v>
      </c>
      <c r="M23" s="518">
        <f t="shared" ref="M23:M28" si="9"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 t="shared" si="7"/>
        <v>3028.8929029965175</v>
      </c>
      <c r="L24" s="519">
        <f t="shared" si="8"/>
        <v>0</v>
      </c>
      <c r="M24" s="518">
        <f t="shared" si="9"/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>
      <c r="B25" s="195" t="str">
        <f t="shared" si="5"/>
        <v>IU</v>
      </c>
      <c r="C25" s="507">
        <f>IF(D11="","-",+C24+1)</f>
        <v>2018</v>
      </c>
      <c r="D25" s="631">
        <v>19253.730158505063</v>
      </c>
      <c r="E25" s="630">
        <v>566.23853658536586</v>
      </c>
      <c r="F25" s="631">
        <v>18687.491621919697</v>
      </c>
      <c r="G25" s="630">
        <v>2688.750349988074</v>
      </c>
      <c r="H25" s="639">
        <v>2688.750349988074</v>
      </c>
      <c r="I25" s="511">
        <f t="shared" si="6"/>
        <v>0</v>
      </c>
      <c r="J25" s="511"/>
      <c r="K25" s="518">
        <f t="shared" si="7"/>
        <v>2688.750349988074</v>
      </c>
      <c r="L25" s="519">
        <f t="shared" si="8"/>
        <v>0</v>
      </c>
      <c r="M25" s="518">
        <f t="shared" si="9"/>
        <v>2688.750349988074</v>
      </c>
      <c r="N25" s="514">
        <f t="shared" ref="N25:N72" si="10">IF(M25&lt;&gt;0,+H25-M25,0)</f>
        <v>0</v>
      </c>
      <c r="O25" s="514">
        <f t="shared" ref="O25:O72" si="11">+N25-L25</f>
        <v>0</v>
      </c>
      <c r="P25" s="272"/>
    </row>
    <row r="26" spans="2:16">
      <c r="B26" s="195" t="str">
        <f t="shared" si="5"/>
        <v/>
      </c>
      <c r="C26" s="507">
        <f>IF(D11="","-",+C25+1)</f>
        <v>2019</v>
      </c>
      <c r="D26" s="631">
        <v>18687.491621919697</v>
      </c>
      <c r="E26" s="630">
        <v>539.90186046511621</v>
      </c>
      <c r="F26" s="631">
        <v>18147.589761454579</v>
      </c>
      <c r="G26" s="630">
        <v>2373.4725090683469</v>
      </c>
      <c r="H26" s="639">
        <v>2373.4725090683469</v>
      </c>
      <c r="I26" s="511">
        <f t="shared" si="6"/>
        <v>0</v>
      </c>
      <c r="J26" s="511"/>
      <c r="K26" s="518">
        <f t="shared" si="7"/>
        <v>2373.4725090683469</v>
      </c>
      <c r="L26" s="519">
        <f t="shared" si="8"/>
        <v>0</v>
      </c>
      <c r="M26" s="518">
        <f t="shared" si="9"/>
        <v>2373.4725090683469</v>
      </c>
      <c r="N26" s="514">
        <f t="shared" si="10"/>
        <v>0</v>
      </c>
      <c r="O26" s="514">
        <f t="shared" si="11"/>
        <v>0</v>
      </c>
      <c r="P26" s="272"/>
    </row>
    <row r="27" spans="2:16">
      <c r="B27" s="195" t="str">
        <f t="shared" si="5"/>
        <v/>
      </c>
      <c r="C27" s="507">
        <f>IF(D11="","-",+C26+1)</f>
        <v>2020</v>
      </c>
      <c r="D27" s="631">
        <v>18147.58976145459</v>
      </c>
      <c r="E27" s="630">
        <v>566.23853658536586</v>
      </c>
      <c r="F27" s="631">
        <v>17581.351224869224</v>
      </c>
      <c r="G27" s="630">
        <v>2836.7073167442559</v>
      </c>
      <c r="H27" s="639">
        <v>2836.7073167442559</v>
      </c>
      <c r="I27" s="511">
        <f t="shared" si="6"/>
        <v>0</v>
      </c>
      <c r="J27" s="511"/>
      <c r="K27" s="518">
        <f t="shared" si="7"/>
        <v>2836.7073167442559</v>
      </c>
      <c r="L27" s="519">
        <f t="shared" si="8"/>
        <v>0</v>
      </c>
      <c r="M27" s="518">
        <f t="shared" si="9"/>
        <v>2836.7073167442559</v>
      </c>
      <c r="N27" s="514">
        <f t="shared" si="10"/>
        <v>0</v>
      </c>
      <c r="O27" s="514">
        <f t="shared" si="11"/>
        <v>0</v>
      </c>
      <c r="P27" s="272"/>
    </row>
    <row r="28" spans="2:16">
      <c r="B28" s="195" t="str">
        <f t="shared" si="5"/>
        <v>IU</v>
      </c>
      <c r="C28" s="507">
        <f>IF(D11="","-",+C27+1)</f>
        <v>2021</v>
      </c>
      <c r="D28" s="631">
        <v>18055.463650343478</v>
      </c>
      <c r="E28" s="630">
        <v>552.75666666666666</v>
      </c>
      <c r="F28" s="631">
        <v>17502.70698367681</v>
      </c>
      <c r="G28" s="630">
        <v>2437.4205169702896</v>
      </c>
      <c r="H28" s="639">
        <v>2437.4205169702896</v>
      </c>
      <c r="I28" s="511">
        <f t="shared" si="6"/>
        <v>0</v>
      </c>
      <c r="J28" s="511"/>
      <c r="K28" s="518">
        <f t="shared" si="7"/>
        <v>2437.4205169702896</v>
      </c>
      <c r="L28" s="519">
        <f t="shared" si="8"/>
        <v>0</v>
      </c>
      <c r="M28" s="518">
        <f t="shared" si="9"/>
        <v>2437.4205169702896</v>
      </c>
      <c r="N28" s="514">
        <f t="shared" si="10"/>
        <v>0</v>
      </c>
      <c r="O28" s="514">
        <f t="shared" si="11"/>
        <v>0</v>
      </c>
      <c r="P28" s="272"/>
    </row>
    <row r="29" spans="2:16">
      <c r="B29" s="195" t="str">
        <f t="shared" si="5"/>
        <v/>
      </c>
      <c r="C29" s="507">
        <f>IF(D11="","-",+C28+1)</f>
        <v>2022</v>
      </c>
      <c r="D29" s="523">
        <f>IF(F28+SUM(E$17:E28)=D$10,F28,D$10-SUM(E$17:E28))</f>
        <v>17502.70698367681</v>
      </c>
      <c r="E29" s="522">
        <f>IF(+I14&lt;F28,I14,D29)</f>
        <v>552.75666666666666</v>
      </c>
      <c r="F29" s="523">
        <f t="shared" ref="F29:F33" si="12">+D29-E29</f>
        <v>16949.950317010142</v>
      </c>
      <c r="G29" s="524">
        <f t="shared" ref="G29:G54" si="13">+I$12*((D29+F29)/2)+E29</f>
        <v>2392.8381884288306</v>
      </c>
      <c r="H29" s="491">
        <f t="shared" ref="H29:H54" si="14">+I$13*((D29+F29)/2)+E29</f>
        <v>2392.8381884288306</v>
      </c>
      <c r="I29" s="511">
        <f t="shared" si="6"/>
        <v>0</v>
      </c>
      <c r="J29" s="511"/>
      <c r="K29" s="525"/>
      <c r="L29" s="514">
        <f t="shared" ref="L29:L72" si="15">IF(K29&lt;&gt;0,+G29-K29,0)</f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16949.950317010142</v>
      </c>
      <c r="E30" s="522">
        <f>IF(+I14&lt;F29,I14,D30)</f>
        <v>552.75666666666666</v>
      </c>
      <c r="F30" s="523">
        <f t="shared" si="12"/>
        <v>16397.193650343474</v>
      </c>
      <c r="G30" s="524">
        <f t="shared" si="13"/>
        <v>2333.7938413128882</v>
      </c>
      <c r="H30" s="491">
        <f t="shared" si="14"/>
        <v>2333.7938413128882</v>
      </c>
      <c r="I30" s="511">
        <f t="shared" si="6"/>
        <v>0</v>
      </c>
      <c r="J30" s="511"/>
      <c r="K30" s="525"/>
      <c r="L30" s="514">
        <f t="shared" si="1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16397.193650343474</v>
      </c>
      <c r="E31" s="522">
        <f>IF(+I14&lt;F30,I14,D31)</f>
        <v>552.75666666666666</v>
      </c>
      <c r="F31" s="523">
        <f t="shared" si="12"/>
        <v>15844.436983676807</v>
      </c>
      <c r="G31" s="524">
        <f t="shared" si="13"/>
        <v>2274.7494941969458</v>
      </c>
      <c r="H31" s="491">
        <f t="shared" si="14"/>
        <v>2274.7494941969458</v>
      </c>
      <c r="I31" s="511">
        <f t="shared" si="6"/>
        <v>0</v>
      </c>
      <c r="J31" s="511"/>
      <c r="K31" s="525"/>
      <c r="L31" s="514">
        <f t="shared" si="1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15844.436983676807</v>
      </c>
      <c r="E32" s="522">
        <f>IF(+I14&lt;F31,I14,D32)</f>
        <v>552.75666666666666</v>
      </c>
      <c r="F32" s="523">
        <f t="shared" si="12"/>
        <v>15291.680317010141</v>
      </c>
      <c r="G32" s="524">
        <f t="shared" si="13"/>
        <v>2215.7051470810038</v>
      </c>
      <c r="H32" s="491">
        <f t="shared" si="14"/>
        <v>2215.7051470810038</v>
      </c>
      <c r="I32" s="511">
        <f t="shared" si="6"/>
        <v>0</v>
      </c>
      <c r="J32" s="511"/>
      <c r="K32" s="525"/>
      <c r="L32" s="514">
        <f t="shared" si="1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15291.680317010141</v>
      </c>
      <c r="E33" s="522">
        <f>IF(+I14&lt;F32,I14,D33)</f>
        <v>552.75666666666666</v>
      </c>
      <c r="F33" s="523">
        <f t="shared" si="12"/>
        <v>14738.923650343475</v>
      </c>
      <c r="G33" s="524">
        <f t="shared" si="13"/>
        <v>2156.6607999650614</v>
      </c>
      <c r="H33" s="491">
        <f t="shared" si="14"/>
        <v>2156.6607999650614</v>
      </c>
      <c r="I33" s="511">
        <f t="shared" si="6"/>
        <v>0</v>
      </c>
      <c r="J33" s="511"/>
      <c r="K33" s="525"/>
      <c r="L33" s="514">
        <f t="shared" si="1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14738.923650343475</v>
      </c>
      <c r="E34" s="522">
        <f>IF(+I14&lt;F33,I14,D34)</f>
        <v>552.75666666666666</v>
      </c>
      <c r="F34" s="523">
        <f t="shared" ref="F34:F72" si="16">+D34-E34</f>
        <v>14186.166983676809</v>
      </c>
      <c r="G34" s="524">
        <f t="shared" si="13"/>
        <v>2097.6164528491195</v>
      </c>
      <c r="H34" s="491">
        <f t="shared" si="14"/>
        <v>2097.6164528491195</v>
      </c>
      <c r="I34" s="511">
        <f t="shared" ref="I34:I72" si="17">H34-G34</f>
        <v>0</v>
      </c>
      <c r="J34" s="511"/>
      <c r="K34" s="525"/>
      <c r="L34" s="514">
        <f t="shared" si="1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14186.166983676809</v>
      </c>
      <c r="E35" s="522">
        <f>IF(+I14&lt;F34,I14,D35)</f>
        <v>552.75666666666666</v>
      </c>
      <c r="F35" s="523">
        <f t="shared" si="16"/>
        <v>13633.410317010143</v>
      </c>
      <c r="G35" s="524">
        <f t="shared" si="13"/>
        <v>2038.5721057331771</v>
      </c>
      <c r="H35" s="491">
        <f t="shared" si="14"/>
        <v>2038.5721057331771</v>
      </c>
      <c r="I35" s="511">
        <f t="shared" si="17"/>
        <v>0</v>
      </c>
      <c r="J35" s="511"/>
      <c r="K35" s="525"/>
      <c r="L35" s="514">
        <f t="shared" si="1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13633.410317010143</v>
      </c>
      <c r="E36" s="522">
        <f>IF(+I14&lt;F35,I14,D36)</f>
        <v>552.75666666666666</v>
      </c>
      <c r="F36" s="523">
        <f t="shared" si="16"/>
        <v>13080.653650343476</v>
      </c>
      <c r="G36" s="524">
        <f t="shared" si="13"/>
        <v>1979.5277586172349</v>
      </c>
      <c r="H36" s="491">
        <f t="shared" si="14"/>
        <v>1979.5277586172349</v>
      </c>
      <c r="I36" s="511">
        <f t="shared" si="17"/>
        <v>0</v>
      </c>
      <c r="J36" s="511"/>
      <c r="K36" s="525"/>
      <c r="L36" s="514">
        <f t="shared" si="1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13080.653650343476</v>
      </c>
      <c r="E37" s="522">
        <f>IF(+I14&lt;F36,I14,D37)</f>
        <v>552.75666666666666</v>
      </c>
      <c r="F37" s="523">
        <f t="shared" si="16"/>
        <v>12527.89698367681</v>
      </c>
      <c r="G37" s="524">
        <f t="shared" si="13"/>
        <v>1920.4834115012925</v>
      </c>
      <c r="H37" s="491">
        <f t="shared" si="14"/>
        <v>1920.4834115012925</v>
      </c>
      <c r="I37" s="511">
        <f t="shared" si="17"/>
        <v>0</v>
      </c>
      <c r="J37" s="511"/>
      <c r="K37" s="525"/>
      <c r="L37" s="514">
        <f t="shared" si="1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12527.89698367681</v>
      </c>
      <c r="E38" s="522">
        <f>IF(+I14&lt;F37,I14,D38)</f>
        <v>552.75666666666666</v>
      </c>
      <c r="F38" s="523">
        <f t="shared" si="16"/>
        <v>11975.140317010144</v>
      </c>
      <c r="G38" s="524">
        <f t="shared" si="13"/>
        <v>1861.4390643853505</v>
      </c>
      <c r="H38" s="491">
        <f t="shared" si="14"/>
        <v>1861.4390643853505</v>
      </c>
      <c r="I38" s="511">
        <f t="shared" si="17"/>
        <v>0</v>
      </c>
      <c r="J38" s="511"/>
      <c r="K38" s="525"/>
      <c r="L38" s="514">
        <f t="shared" si="1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11975.140317010144</v>
      </c>
      <c r="E39" s="522">
        <f>IF(+I14&lt;F38,I14,D39)</f>
        <v>552.75666666666666</v>
      </c>
      <c r="F39" s="523">
        <f t="shared" si="16"/>
        <v>11422.383650343478</v>
      </c>
      <c r="G39" s="524">
        <f t="shared" si="13"/>
        <v>1802.3947172694081</v>
      </c>
      <c r="H39" s="491">
        <f t="shared" si="14"/>
        <v>1802.3947172694081</v>
      </c>
      <c r="I39" s="511">
        <f t="shared" si="17"/>
        <v>0</v>
      </c>
      <c r="J39" s="511"/>
      <c r="K39" s="525"/>
      <c r="L39" s="514">
        <f t="shared" si="1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11422.383650343478</v>
      </c>
      <c r="E40" s="522">
        <f>IF(+I14&lt;F39,I14,D40)</f>
        <v>552.75666666666666</v>
      </c>
      <c r="F40" s="523">
        <f t="shared" si="16"/>
        <v>10869.626983676812</v>
      </c>
      <c r="G40" s="524">
        <f t="shared" si="13"/>
        <v>1743.3503701534662</v>
      </c>
      <c r="H40" s="491">
        <f t="shared" si="14"/>
        <v>1743.3503701534662</v>
      </c>
      <c r="I40" s="511">
        <f t="shared" si="17"/>
        <v>0</v>
      </c>
      <c r="J40" s="511"/>
      <c r="K40" s="525"/>
      <c r="L40" s="514">
        <f t="shared" si="1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10869.626983676812</v>
      </c>
      <c r="E41" s="522">
        <f>IF(+I14&lt;F40,I14,D41)</f>
        <v>552.75666666666666</v>
      </c>
      <c r="F41" s="523">
        <f t="shared" si="16"/>
        <v>10316.870317010145</v>
      </c>
      <c r="G41" s="524">
        <f t="shared" si="13"/>
        <v>1684.3060230375238</v>
      </c>
      <c r="H41" s="491">
        <f t="shared" si="14"/>
        <v>1684.3060230375238</v>
      </c>
      <c r="I41" s="511">
        <f t="shared" si="17"/>
        <v>0</v>
      </c>
      <c r="J41" s="511"/>
      <c r="K41" s="525"/>
      <c r="L41" s="514">
        <f t="shared" si="1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10316.870317010145</v>
      </c>
      <c r="E42" s="522">
        <f>IF(+I14&lt;F41,I14,D42)</f>
        <v>552.75666666666666</v>
      </c>
      <c r="F42" s="523">
        <f t="shared" si="16"/>
        <v>9764.1136503434791</v>
      </c>
      <c r="G42" s="524">
        <f t="shared" si="13"/>
        <v>1625.2616759215819</v>
      </c>
      <c r="H42" s="491">
        <f t="shared" si="14"/>
        <v>1625.2616759215819</v>
      </c>
      <c r="I42" s="511">
        <f t="shared" si="17"/>
        <v>0</v>
      </c>
      <c r="J42" s="511"/>
      <c r="K42" s="525"/>
      <c r="L42" s="514">
        <f t="shared" si="1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9764.1136503434791</v>
      </c>
      <c r="E43" s="522">
        <f>IF(+I14&lt;F42,I14,D43)</f>
        <v>552.75666666666666</v>
      </c>
      <c r="F43" s="523">
        <f t="shared" si="16"/>
        <v>9211.3569836768129</v>
      </c>
      <c r="G43" s="524">
        <f t="shared" si="13"/>
        <v>1566.2173288056392</v>
      </c>
      <c r="H43" s="491">
        <f t="shared" si="14"/>
        <v>1566.2173288056392</v>
      </c>
      <c r="I43" s="511">
        <f t="shared" si="17"/>
        <v>0</v>
      </c>
      <c r="J43" s="511"/>
      <c r="K43" s="525"/>
      <c r="L43" s="514">
        <f t="shared" si="1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9211.3569836768129</v>
      </c>
      <c r="E44" s="522">
        <f>IF(+I14&lt;F43,I14,D44)</f>
        <v>552.75666666666666</v>
      </c>
      <c r="F44" s="523">
        <f t="shared" si="16"/>
        <v>8658.6003170101467</v>
      </c>
      <c r="G44" s="524">
        <f t="shared" si="13"/>
        <v>1507.1729816896973</v>
      </c>
      <c r="H44" s="491">
        <f t="shared" si="14"/>
        <v>1507.1729816896973</v>
      </c>
      <c r="I44" s="511">
        <f t="shared" si="17"/>
        <v>0</v>
      </c>
      <c r="J44" s="511"/>
      <c r="K44" s="525"/>
      <c r="L44" s="514">
        <f t="shared" si="1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8658.6003170101467</v>
      </c>
      <c r="E45" s="522">
        <f>IF(+I14&lt;F44,I14,D45)</f>
        <v>552.75666666666666</v>
      </c>
      <c r="F45" s="523">
        <f t="shared" si="16"/>
        <v>8105.8436503434805</v>
      </c>
      <c r="G45" s="524">
        <f t="shared" si="13"/>
        <v>1448.1286345737549</v>
      </c>
      <c r="H45" s="491">
        <f t="shared" si="14"/>
        <v>1448.1286345737549</v>
      </c>
      <c r="I45" s="511">
        <f t="shared" si="17"/>
        <v>0</v>
      </c>
      <c r="J45" s="511"/>
      <c r="K45" s="525"/>
      <c r="L45" s="514">
        <f t="shared" si="1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8105.8436503434805</v>
      </c>
      <c r="E46" s="522">
        <f>IF(+I14&lt;F45,I14,D46)</f>
        <v>552.75666666666666</v>
      </c>
      <c r="F46" s="523">
        <f t="shared" si="16"/>
        <v>7553.0869836768143</v>
      </c>
      <c r="G46" s="524">
        <f t="shared" si="13"/>
        <v>1389.0842874578129</v>
      </c>
      <c r="H46" s="491">
        <f t="shared" si="14"/>
        <v>1389.0842874578129</v>
      </c>
      <c r="I46" s="511">
        <f t="shared" si="17"/>
        <v>0</v>
      </c>
      <c r="J46" s="511"/>
      <c r="K46" s="525"/>
      <c r="L46" s="514">
        <f t="shared" si="1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7553.0869836768143</v>
      </c>
      <c r="E47" s="522">
        <f>IF(+I14&lt;F46,I14,D47)</f>
        <v>552.75666666666666</v>
      </c>
      <c r="F47" s="523">
        <f t="shared" si="16"/>
        <v>7000.3303170101481</v>
      </c>
      <c r="G47" s="524">
        <f t="shared" si="13"/>
        <v>1330.0399403418705</v>
      </c>
      <c r="H47" s="491">
        <f t="shared" si="14"/>
        <v>1330.0399403418705</v>
      </c>
      <c r="I47" s="511">
        <f t="shared" si="17"/>
        <v>0</v>
      </c>
      <c r="J47" s="511"/>
      <c r="K47" s="525"/>
      <c r="L47" s="514">
        <f t="shared" si="1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7000.3303170101481</v>
      </c>
      <c r="E48" s="522">
        <f>IF(+I14&lt;F47,I14,D48)</f>
        <v>552.75666666666666</v>
      </c>
      <c r="F48" s="523">
        <f t="shared" si="16"/>
        <v>6447.5736503434819</v>
      </c>
      <c r="G48" s="524">
        <f t="shared" si="13"/>
        <v>1270.9955932259286</v>
      </c>
      <c r="H48" s="491">
        <f t="shared" si="14"/>
        <v>1270.9955932259286</v>
      </c>
      <c r="I48" s="511">
        <f t="shared" si="17"/>
        <v>0</v>
      </c>
      <c r="J48" s="511"/>
      <c r="K48" s="525"/>
      <c r="L48" s="514">
        <f t="shared" si="1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6447.5736503434819</v>
      </c>
      <c r="E49" s="522">
        <f>IF(+I14&lt;F48,I14,D49)</f>
        <v>552.75666666666666</v>
      </c>
      <c r="F49" s="523">
        <f t="shared" si="16"/>
        <v>5894.8169836768157</v>
      </c>
      <c r="G49" s="524">
        <f t="shared" si="13"/>
        <v>1211.9512461099862</v>
      </c>
      <c r="H49" s="491">
        <f t="shared" si="14"/>
        <v>1211.9512461099862</v>
      </c>
      <c r="I49" s="511">
        <f t="shared" si="17"/>
        <v>0</v>
      </c>
      <c r="J49" s="511"/>
      <c r="K49" s="525"/>
      <c r="L49" s="514">
        <f t="shared" si="1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5894.8169836768157</v>
      </c>
      <c r="E50" s="522">
        <f>IF(+I14&lt;F49,I14,D50)</f>
        <v>552.75666666666666</v>
      </c>
      <c r="F50" s="523">
        <f t="shared" si="16"/>
        <v>5342.0603170101494</v>
      </c>
      <c r="G50" s="524">
        <f t="shared" si="13"/>
        <v>1152.906898994044</v>
      </c>
      <c r="H50" s="491">
        <f t="shared" si="14"/>
        <v>1152.906898994044</v>
      </c>
      <c r="I50" s="511">
        <f t="shared" si="17"/>
        <v>0</v>
      </c>
      <c r="J50" s="511"/>
      <c r="K50" s="525"/>
      <c r="L50" s="514">
        <f t="shared" si="1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5342.0603170101494</v>
      </c>
      <c r="E51" s="522">
        <f>IF(+I14&lt;F50,I14,D51)</f>
        <v>552.75666666666666</v>
      </c>
      <c r="F51" s="523">
        <f t="shared" si="16"/>
        <v>4789.3036503434832</v>
      </c>
      <c r="G51" s="524">
        <f t="shared" si="13"/>
        <v>1093.8625518781018</v>
      </c>
      <c r="H51" s="491">
        <f t="shared" si="14"/>
        <v>1093.8625518781018</v>
      </c>
      <c r="I51" s="511">
        <f t="shared" si="17"/>
        <v>0</v>
      </c>
      <c r="J51" s="511"/>
      <c r="K51" s="525"/>
      <c r="L51" s="514">
        <f t="shared" si="1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4789.3036503434832</v>
      </c>
      <c r="E52" s="522">
        <f>IF(+I14&lt;F51,I14,D52)</f>
        <v>552.75666666666666</v>
      </c>
      <c r="F52" s="523">
        <f t="shared" si="16"/>
        <v>4236.546983676817</v>
      </c>
      <c r="G52" s="524">
        <f t="shared" si="13"/>
        <v>1034.8182047621597</v>
      </c>
      <c r="H52" s="491">
        <f t="shared" si="14"/>
        <v>1034.8182047621597</v>
      </c>
      <c r="I52" s="511">
        <f t="shared" si="17"/>
        <v>0</v>
      </c>
      <c r="J52" s="511"/>
      <c r="K52" s="525"/>
      <c r="L52" s="514">
        <f t="shared" si="1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4236.546983676817</v>
      </c>
      <c r="E53" s="522">
        <f>IF(+I14&lt;F52,I14,D53)</f>
        <v>552.75666666666666</v>
      </c>
      <c r="F53" s="523">
        <f t="shared" si="16"/>
        <v>3683.7903170101504</v>
      </c>
      <c r="G53" s="524">
        <f t="shared" si="13"/>
        <v>975.77385764621749</v>
      </c>
      <c r="H53" s="491">
        <f t="shared" si="14"/>
        <v>975.77385764621749</v>
      </c>
      <c r="I53" s="511">
        <f t="shared" si="17"/>
        <v>0</v>
      </c>
      <c r="J53" s="511"/>
      <c r="K53" s="525"/>
      <c r="L53" s="514">
        <f t="shared" si="1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3683.7903170101504</v>
      </c>
      <c r="E54" s="522">
        <f>IF(+I14&lt;F53,I14,D54)</f>
        <v>552.75666666666666</v>
      </c>
      <c r="F54" s="523">
        <f t="shared" si="16"/>
        <v>3131.0336503434837</v>
      </c>
      <c r="G54" s="524">
        <f t="shared" si="13"/>
        <v>916.72951053027509</v>
      </c>
      <c r="H54" s="491">
        <f t="shared" si="14"/>
        <v>916.72951053027509</v>
      </c>
      <c r="I54" s="511">
        <f t="shared" si="17"/>
        <v>0</v>
      </c>
      <c r="J54" s="511"/>
      <c r="K54" s="525"/>
      <c r="L54" s="514">
        <f t="shared" si="1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3131.0336503434837</v>
      </c>
      <c r="E55" s="522">
        <f>IF(+I14&lt;F54,I14,D55)</f>
        <v>552.75666666666666</v>
      </c>
      <c r="F55" s="523">
        <f t="shared" si="16"/>
        <v>2578.2769836768171</v>
      </c>
      <c r="G55" s="524">
        <f t="shared" ref="G55:G72" si="18">+I$12*((D55+F55)/2)+E55</f>
        <v>857.68516341433292</v>
      </c>
      <c r="H55" s="491">
        <f t="shared" ref="H55:H72" si="19">+I$13*((D55+F55)/2)+E55</f>
        <v>857.68516341433292</v>
      </c>
      <c r="I55" s="511">
        <f t="shared" si="17"/>
        <v>0</v>
      </c>
      <c r="J55" s="511"/>
      <c r="K55" s="525"/>
      <c r="L55" s="514">
        <f t="shared" si="1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2578.2769836768171</v>
      </c>
      <c r="E56" s="522">
        <f>IF(+I14&lt;F55,I14,D56)</f>
        <v>552.75666666666666</v>
      </c>
      <c r="F56" s="523">
        <f t="shared" si="16"/>
        <v>2025.5203170101504</v>
      </c>
      <c r="G56" s="524">
        <f t="shared" si="18"/>
        <v>798.64081629839063</v>
      </c>
      <c r="H56" s="491">
        <f t="shared" si="19"/>
        <v>798.64081629839063</v>
      </c>
      <c r="I56" s="511">
        <f t="shared" si="17"/>
        <v>0</v>
      </c>
      <c r="J56" s="511"/>
      <c r="K56" s="525"/>
      <c r="L56" s="514">
        <f t="shared" si="1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2025.5203170101504</v>
      </c>
      <c r="E57" s="522">
        <f>IF(+I14&lt;F56,I14,D57)</f>
        <v>552.75666666666666</v>
      </c>
      <c r="F57" s="523">
        <f t="shared" si="16"/>
        <v>1472.7636503434837</v>
      </c>
      <c r="G57" s="524">
        <f t="shared" si="18"/>
        <v>739.59646918244835</v>
      </c>
      <c r="H57" s="491">
        <f t="shared" si="19"/>
        <v>739.59646918244835</v>
      </c>
      <c r="I57" s="511">
        <f t="shared" si="17"/>
        <v>0</v>
      </c>
      <c r="J57" s="511"/>
      <c r="K57" s="525"/>
      <c r="L57" s="514">
        <f t="shared" si="1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1472.7636503434837</v>
      </c>
      <c r="E58" s="522">
        <f>IF(+I14&lt;F57,I14,D58)</f>
        <v>552.75666666666666</v>
      </c>
      <c r="F58" s="523">
        <f t="shared" si="16"/>
        <v>920.00698367681707</v>
      </c>
      <c r="G58" s="524">
        <f t="shared" si="18"/>
        <v>680.55212206650617</v>
      </c>
      <c r="H58" s="491">
        <f t="shared" si="19"/>
        <v>680.55212206650617</v>
      </c>
      <c r="I58" s="511">
        <f t="shared" si="17"/>
        <v>0</v>
      </c>
      <c r="J58" s="511"/>
      <c r="K58" s="525"/>
      <c r="L58" s="514">
        <f t="shared" si="1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920.00698367681707</v>
      </c>
      <c r="E59" s="522">
        <f>IF(+I14&lt;F58,I14,D59)</f>
        <v>552.75666666666666</v>
      </c>
      <c r="F59" s="523">
        <f t="shared" si="16"/>
        <v>367.25031701015041</v>
      </c>
      <c r="G59" s="524">
        <f t="shared" si="18"/>
        <v>621.50777495056388</v>
      </c>
      <c r="H59" s="491">
        <f t="shared" si="19"/>
        <v>621.50777495056388</v>
      </c>
      <c r="I59" s="511">
        <f t="shared" si="17"/>
        <v>0</v>
      </c>
      <c r="J59" s="511"/>
      <c r="K59" s="525"/>
      <c r="L59" s="514">
        <f t="shared" si="1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367.25031701015041</v>
      </c>
      <c r="E60" s="522">
        <f>IF(+I14&lt;F59,I14,D60)</f>
        <v>367.25031701015041</v>
      </c>
      <c r="F60" s="523">
        <f t="shared" si="16"/>
        <v>0</v>
      </c>
      <c r="G60" s="524">
        <f t="shared" si="18"/>
        <v>386.86478437311348</v>
      </c>
      <c r="H60" s="491">
        <f t="shared" si="19"/>
        <v>386.86478437311348</v>
      </c>
      <c r="I60" s="511">
        <f t="shared" si="17"/>
        <v>0</v>
      </c>
      <c r="J60" s="511"/>
      <c r="K60" s="525"/>
      <c r="L60" s="514">
        <f t="shared" si="1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6"/>
        <v>0</v>
      </c>
      <c r="G61" s="526">
        <f t="shared" si="18"/>
        <v>0</v>
      </c>
      <c r="H61" s="491">
        <f t="shared" si="19"/>
        <v>0</v>
      </c>
      <c r="I61" s="511">
        <f t="shared" si="17"/>
        <v>0</v>
      </c>
      <c r="J61" s="511"/>
      <c r="K61" s="525"/>
      <c r="L61" s="514">
        <f t="shared" si="1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6"/>
        <v>0</v>
      </c>
      <c r="G62" s="526">
        <f t="shared" si="18"/>
        <v>0</v>
      </c>
      <c r="H62" s="491">
        <f t="shared" si="19"/>
        <v>0</v>
      </c>
      <c r="I62" s="511">
        <f t="shared" si="17"/>
        <v>0</v>
      </c>
      <c r="J62" s="511"/>
      <c r="K62" s="525"/>
      <c r="L62" s="514">
        <f t="shared" si="1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6"/>
        <v>0</v>
      </c>
      <c r="G63" s="526">
        <f t="shared" si="18"/>
        <v>0</v>
      </c>
      <c r="H63" s="491">
        <f t="shared" si="19"/>
        <v>0</v>
      </c>
      <c r="I63" s="511">
        <f t="shared" si="17"/>
        <v>0</v>
      </c>
      <c r="J63" s="511"/>
      <c r="K63" s="525"/>
      <c r="L63" s="514">
        <f t="shared" si="1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6"/>
        <v>0</v>
      </c>
      <c r="G64" s="526">
        <f t="shared" si="18"/>
        <v>0</v>
      </c>
      <c r="H64" s="491">
        <f t="shared" si="19"/>
        <v>0</v>
      </c>
      <c r="I64" s="511">
        <f t="shared" si="17"/>
        <v>0</v>
      </c>
      <c r="J64" s="511"/>
      <c r="K64" s="525"/>
      <c r="L64" s="514">
        <f t="shared" si="1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6"/>
        <v>0</v>
      </c>
      <c r="G65" s="526">
        <f t="shared" si="18"/>
        <v>0</v>
      </c>
      <c r="H65" s="491">
        <f t="shared" si="19"/>
        <v>0</v>
      </c>
      <c r="I65" s="511">
        <f t="shared" si="17"/>
        <v>0</v>
      </c>
      <c r="J65" s="511"/>
      <c r="K65" s="525"/>
      <c r="L65" s="514">
        <f t="shared" si="1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6"/>
        <v>0</v>
      </c>
      <c r="G66" s="526">
        <f t="shared" si="18"/>
        <v>0</v>
      </c>
      <c r="H66" s="491">
        <f t="shared" si="19"/>
        <v>0</v>
      </c>
      <c r="I66" s="511">
        <f t="shared" si="17"/>
        <v>0</v>
      </c>
      <c r="J66" s="511"/>
      <c r="K66" s="525"/>
      <c r="L66" s="514">
        <f t="shared" si="1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6"/>
        <v>0</v>
      </c>
      <c r="G67" s="526">
        <f t="shared" si="18"/>
        <v>0</v>
      </c>
      <c r="H67" s="491">
        <f t="shared" si="19"/>
        <v>0</v>
      </c>
      <c r="I67" s="511">
        <f t="shared" si="17"/>
        <v>0</v>
      </c>
      <c r="J67" s="511"/>
      <c r="K67" s="525"/>
      <c r="L67" s="514">
        <f t="shared" si="1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6"/>
        <v>0</v>
      </c>
      <c r="G68" s="526">
        <f t="shared" si="18"/>
        <v>0</v>
      </c>
      <c r="H68" s="491">
        <f t="shared" si="19"/>
        <v>0</v>
      </c>
      <c r="I68" s="511">
        <f t="shared" si="17"/>
        <v>0</v>
      </c>
      <c r="J68" s="511"/>
      <c r="K68" s="525"/>
      <c r="L68" s="514">
        <f t="shared" si="1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6"/>
        <v>0</v>
      </c>
      <c r="G69" s="526">
        <f t="shared" si="18"/>
        <v>0</v>
      </c>
      <c r="H69" s="491">
        <f t="shared" si="19"/>
        <v>0</v>
      </c>
      <c r="I69" s="511">
        <f t="shared" si="17"/>
        <v>0</v>
      </c>
      <c r="J69" s="511"/>
      <c r="K69" s="525"/>
      <c r="L69" s="514">
        <f t="shared" si="1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6"/>
        <v>0</v>
      </c>
      <c r="G70" s="526">
        <f t="shared" si="18"/>
        <v>0</v>
      </c>
      <c r="H70" s="491">
        <f t="shared" si="19"/>
        <v>0</v>
      </c>
      <c r="I70" s="511">
        <f t="shared" si="17"/>
        <v>0</v>
      </c>
      <c r="J70" s="511"/>
      <c r="K70" s="525"/>
      <c r="L70" s="514">
        <f t="shared" si="1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6"/>
        <v>0</v>
      </c>
      <c r="G71" s="526">
        <f t="shared" si="18"/>
        <v>0</v>
      </c>
      <c r="H71" s="491">
        <f t="shared" si="19"/>
        <v>0</v>
      </c>
      <c r="I71" s="511">
        <f t="shared" si="17"/>
        <v>0</v>
      </c>
      <c r="J71" s="511"/>
      <c r="K71" s="525"/>
      <c r="L71" s="514">
        <f t="shared" si="1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6"/>
        <v>0</v>
      </c>
      <c r="G72" s="530">
        <f t="shared" si="18"/>
        <v>0</v>
      </c>
      <c r="H72" s="471">
        <f t="shared" si="19"/>
        <v>0</v>
      </c>
      <c r="I72" s="531">
        <f t="shared" si="17"/>
        <v>0</v>
      </c>
      <c r="J72" s="511"/>
      <c r="K72" s="532"/>
      <c r="L72" s="533">
        <f t="shared" si="1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>
      <c r="C73" s="374" t="s">
        <v>78</v>
      </c>
      <c r="D73" s="375"/>
      <c r="E73" s="375">
        <f>SUM(E17:E72)</f>
        <v>23215.780000000013</v>
      </c>
      <c r="F73" s="375"/>
      <c r="G73" s="375">
        <f>SUM(G17:G72)</f>
        <v>83975.89462420471</v>
      </c>
      <c r="H73" s="375">
        <f>SUM(H17:H72)</f>
        <v>83975.89462420471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2437.4205169702896</v>
      </c>
      <c r="N87" s="546">
        <f>IF(J92&lt;D11,0,VLOOKUP(J92,C17:O72,11))</f>
        <v>2437.4205169702896</v>
      </c>
      <c r="O87" s="547">
        <f>+N87-M87</f>
        <v>0</v>
      </c>
      <c r="P87" s="269"/>
    </row>
    <row r="88" spans="1:16" ht="15.7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2739.3365089519757</v>
      </c>
      <c r="N88" s="550">
        <f>IF(J92&lt;D11,0,VLOOKUP(J92,C99:P154,7))</f>
        <v>2739.3365089519757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301.91599198168615</v>
      </c>
      <c r="N89" s="555">
        <f>+N88-N87</f>
        <v>301.91599198168615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23216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566.2439024390244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0">IF(L99&lt;&gt;0,+H99-L99,0)</f>
        <v>0</v>
      </c>
      <c r="N99" s="512"/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0"/>
        <v>0</v>
      </c>
      <c r="N100" s="518"/>
      <c r="O100" s="514">
        <f t="shared" si="21"/>
        <v>0</v>
      </c>
      <c r="P100" s="514">
        <f t="shared" si="22"/>
        <v>0</v>
      </c>
    </row>
    <row r="101" spans="1:16">
      <c r="B101" s="195" t="str">
        <f t="shared" ref="B101:B154" si="23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0"/>
        <v>0</v>
      </c>
      <c r="N101" s="518"/>
      <c r="O101" s="514">
        <f t="shared" si="21"/>
        <v>0</v>
      </c>
      <c r="P101" s="514">
        <f t="shared" si="22"/>
        <v>0</v>
      </c>
    </row>
    <row r="102" spans="1:16">
      <c r="B102" s="195" t="str">
        <f t="shared" si="23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0"/>
        <v>0</v>
      </c>
      <c r="N102" s="518"/>
      <c r="O102" s="514">
        <f t="shared" si="21"/>
        <v>0</v>
      </c>
      <c r="P102" s="514">
        <f t="shared" si="22"/>
        <v>0</v>
      </c>
    </row>
    <row r="103" spans="1:16">
      <c r="B103" s="195" t="str">
        <f t="shared" si="23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 t="shared" ref="L103:L108" si="24">+H103</f>
        <v>3305.8778604517456</v>
      </c>
      <c r="M103" s="514">
        <f t="shared" si="20"/>
        <v>0</v>
      </c>
      <c r="N103" s="518">
        <f t="shared" ref="N103:N108" si="25">+I103</f>
        <v>3305.8778604517456</v>
      </c>
      <c r="O103" s="514">
        <f t="shared" si="21"/>
        <v>0</v>
      </c>
      <c r="P103" s="514">
        <f t="shared" si="22"/>
        <v>0</v>
      </c>
    </row>
    <row r="104" spans="1:16">
      <c r="B104" s="195" t="str">
        <f t="shared" si="23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 t="shared" si="24"/>
        <v>3388.0256404381366</v>
      </c>
      <c r="M104" s="514">
        <f t="shared" ref="M104:M109" si="26">IF(L104&lt;&gt;0,+H104-L104,0)</f>
        <v>0</v>
      </c>
      <c r="N104" s="518">
        <f t="shared" si="25"/>
        <v>3388.0256404381366</v>
      </c>
      <c r="O104" s="514">
        <f>IF(N104&lt;&gt;0,+I104-N104,0)</f>
        <v>0</v>
      </c>
      <c r="P104" s="514">
        <f>+O104-M104</f>
        <v>0</v>
      </c>
    </row>
    <row r="105" spans="1:16">
      <c r="B105" s="195" t="str">
        <f t="shared" si="23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27">+I105-H105</f>
        <v>0</v>
      </c>
      <c r="K105" s="514"/>
      <c r="L105" s="518">
        <f t="shared" si="24"/>
        <v>3211.6058800285246</v>
      </c>
      <c r="M105" s="514">
        <f t="shared" si="26"/>
        <v>0</v>
      </c>
      <c r="N105" s="518">
        <f t="shared" si="25"/>
        <v>3211.6058800285246</v>
      </c>
      <c r="O105" s="514">
        <f>IF(N105&lt;&gt;0,+I105-N105,0)</f>
        <v>0</v>
      </c>
      <c r="P105" s="514">
        <f>+O105-M105</f>
        <v>0</v>
      </c>
    </row>
    <row r="106" spans="1:16">
      <c r="B106" s="195" t="str">
        <f t="shared" si="23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27"/>
        <v>0</v>
      </c>
      <c r="K106" s="514"/>
      <c r="L106" s="518">
        <f t="shared" si="24"/>
        <v>2805.9275766929632</v>
      </c>
      <c r="M106" s="514">
        <f t="shared" si="26"/>
        <v>0</v>
      </c>
      <c r="N106" s="518">
        <f t="shared" si="25"/>
        <v>2805.9275766929632</v>
      </c>
      <c r="O106" s="514">
        <f>IF(N106&lt;&gt;0,+I106-N106,0)</f>
        <v>0</v>
      </c>
      <c r="P106" s="514">
        <f t="shared" si="22"/>
        <v>0</v>
      </c>
    </row>
    <row r="107" spans="1:16">
      <c r="B107" s="195" t="str">
        <f t="shared" si="23"/>
        <v/>
      </c>
      <c r="C107" s="507">
        <f>IF(D93="","-",+C106+1)</f>
        <v>2018</v>
      </c>
      <c r="D107" s="629">
        <v>21059.488644948935</v>
      </c>
      <c r="E107" s="630">
        <v>539.90697674418607</v>
      </c>
      <c r="F107" s="631">
        <v>20519.581668204748</v>
      </c>
      <c r="G107" s="631">
        <v>20789.535156576843</v>
      </c>
      <c r="H107" s="633">
        <v>2765.2301822595773</v>
      </c>
      <c r="I107" s="634">
        <v>2765.2301822595773</v>
      </c>
      <c r="J107" s="514">
        <f t="shared" si="27"/>
        <v>0</v>
      </c>
      <c r="K107" s="514"/>
      <c r="L107" s="518">
        <f t="shared" si="24"/>
        <v>2765.2301822595773</v>
      </c>
      <c r="M107" s="514">
        <f t="shared" si="26"/>
        <v>0</v>
      </c>
      <c r="N107" s="518">
        <f t="shared" si="25"/>
        <v>2765.2301822595773</v>
      </c>
      <c r="O107" s="514">
        <f t="shared" si="21"/>
        <v>0</v>
      </c>
      <c r="P107" s="514">
        <f t="shared" si="22"/>
        <v>0</v>
      </c>
    </row>
    <row r="108" spans="1:16">
      <c r="B108" s="195" t="str">
        <f t="shared" si="23"/>
        <v/>
      </c>
      <c r="C108" s="507">
        <f>IF(D93="","-",+C107+1)</f>
        <v>2019</v>
      </c>
      <c r="D108" s="629">
        <v>20519.581668204748</v>
      </c>
      <c r="E108" s="630">
        <v>539.90697674418607</v>
      </c>
      <c r="F108" s="631">
        <v>19979.674691460561</v>
      </c>
      <c r="G108" s="631">
        <v>20249.628179832653</v>
      </c>
      <c r="H108" s="633">
        <v>2707.4382443870068</v>
      </c>
      <c r="I108" s="634">
        <v>2707.4382443870068</v>
      </c>
      <c r="J108" s="514">
        <f t="shared" si="27"/>
        <v>0</v>
      </c>
      <c r="K108" s="514"/>
      <c r="L108" s="518">
        <f t="shared" si="24"/>
        <v>2707.4382443870068</v>
      </c>
      <c r="M108" s="514">
        <f t="shared" si="26"/>
        <v>0</v>
      </c>
      <c r="N108" s="518">
        <f t="shared" si="25"/>
        <v>2707.4382443870068</v>
      </c>
      <c r="O108" s="514">
        <f t="shared" si="21"/>
        <v>0</v>
      </c>
      <c r="P108" s="514">
        <f t="shared" si="22"/>
        <v>0</v>
      </c>
    </row>
    <row r="109" spans="1:16">
      <c r="B109" s="195" t="str">
        <f t="shared" si="23"/>
        <v/>
      </c>
      <c r="C109" s="507">
        <f>IF(D93="","-",+C108+1)</f>
        <v>2020</v>
      </c>
      <c r="D109" s="629">
        <v>19979.674691460561</v>
      </c>
      <c r="E109" s="630">
        <v>552.76190476190482</v>
      </c>
      <c r="F109" s="631">
        <v>19426.912786698656</v>
      </c>
      <c r="G109" s="631">
        <v>19703.293739079607</v>
      </c>
      <c r="H109" s="633">
        <v>2672.3207251624854</v>
      </c>
      <c r="I109" s="634">
        <v>2672.3207251624854</v>
      </c>
      <c r="J109" s="514">
        <f t="shared" si="27"/>
        <v>0</v>
      </c>
      <c r="K109" s="514"/>
      <c r="L109" s="518">
        <f t="shared" ref="L109" si="28">+H109</f>
        <v>2672.3207251624854</v>
      </c>
      <c r="M109" s="514">
        <f t="shared" si="26"/>
        <v>0</v>
      </c>
      <c r="N109" s="518">
        <f t="shared" ref="N109" si="29">+I109</f>
        <v>2672.3207251624854</v>
      </c>
      <c r="O109" s="514">
        <f t="shared" si="21"/>
        <v>0</v>
      </c>
      <c r="P109" s="514">
        <f t="shared" si="22"/>
        <v>0</v>
      </c>
    </row>
    <row r="110" spans="1:16">
      <c r="B110" s="195" t="str">
        <f t="shared" si="23"/>
        <v/>
      </c>
      <c r="C110" s="507">
        <f>IF(D93="","-",+C109+1)</f>
        <v>2021</v>
      </c>
      <c r="D110" s="374">
        <f>IF(F109+SUM(E$99:E109)=D$92,F109,D$92-SUM(E$99:E109))</f>
        <v>19426.912786698656</v>
      </c>
      <c r="E110" s="522">
        <f t="shared" ref="E110:E154" si="30">IF(+$J$96&lt;F109,$J$96,D110)</f>
        <v>566.2439024390244</v>
      </c>
      <c r="F110" s="523">
        <f t="shared" ref="F110:F154" si="31">+D110-E110</f>
        <v>18860.66888425963</v>
      </c>
      <c r="G110" s="523">
        <f t="shared" ref="G110:G154" si="32">+(F110+D110)/2</f>
        <v>19143.790835479143</v>
      </c>
      <c r="H110" s="526">
        <f t="shared" ref="H110:H154" si="33">+J$94*G110+E110</f>
        <v>2739.3365089519757</v>
      </c>
      <c r="I110" s="577">
        <f t="shared" ref="I110:I154" si="34">+J$95*G110+E110</f>
        <v>2739.3365089519757</v>
      </c>
      <c r="J110" s="514">
        <f t="shared" si="27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</row>
    <row r="111" spans="1:16">
      <c r="B111" s="195" t="str">
        <f t="shared" si="23"/>
        <v/>
      </c>
      <c r="C111" s="507">
        <f>IF(D93="","-",+C110+1)</f>
        <v>2022</v>
      </c>
      <c r="D111" s="374">
        <f>IF(F110+SUM(E$99:E110)=D$92,F110,D$92-SUM(E$99:E110))</f>
        <v>18860.66888425963</v>
      </c>
      <c r="E111" s="522">
        <f t="shared" si="30"/>
        <v>566.2439024390244</v>
      </c>
      <c r="F111" s="523">
        <f t="shared" si="31"/>
        <v>18294.424981820604</v>
      </c>
      <c r="G111" s="523">
        <f t="shared" si="32"/>
        <v>18577.546933040117</v>
      </c>
      <c r="H111" s="526">
        <f t="shared" si="33"/>
        <v>2675.0597704288621</v>
      </c>
      <c r="I111" s="577">
        <f t="shared" si="34"/>
        <v>2675.0597704288621</v>
      </c>
      <c r="J111" s="514">
        <f t="shared" si="27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</row>
    <row r="112" spans="1:16">
      <c r="B112" s="195" t="str">
        <f t="shared" si="23"/>
        <v/>
      </c>
      <c r="C112" s="507">
        <f>IF(D93="","-",+C111+1)</f>
        <v>2023</v>
      </c>
      <c r="D112" s="374">
        <f>IF(F111+SUM(E$99:E111)=D$92,F111,D$92-SUM(E$99:E111))</f>
        <v>18294.424981820604</v>
      </c>
      <c r="E112" s="522">
        <f t="shared" si="30"/>
        <v>566.2439024390244</v>
      </c>
      <c r="F112" s="523">
        <f t="shared" si="31"/>
        <v>17728.181079381578</v>
      </c>
      <c r="G112" s="523">
        <f t="shared" si="32"/>
        <v>18011.303030601091</v>
      </c>
      <c r="H112" s="526">
        <f t="shared" si="33"/>
        <v>2610.7830319057471</v>
      </c>
      <c r="I112" s="577">
        <f t="shared" si="34"/>
        <v>2610.7830319057471</v>
      </c>
      <c r="J112" s="514">
        <f t="shared" si="27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</row>
    <row r="113" spans="2:16">
      <c r="B113" s="195" t="str">
        <f t="shared" si="23"/>
        <v/>
      </c>
      <c r="C113" s="507">
        <f>IF(D93="","-",+C112+1)</f>
        <v>2024</v>
      </c>
      <c r="D113" s="374">
        <f>IF(F112+SUM(E$99:E112)=D$92,F112,D$92-SUM(E$99:E112))</f>
        <v>17728.181079381578</v>
      </c>
      <c r="E113" s="522">
        <f t="shared" si="30"/>
        <v>566.2439024390244</v>
      </c>
      <c r="F113" s="523">
        <f t="shared" si="31"/>
        <v>17161.937176942552</v>
      </c>
      <c r="G113" s="523">
        <f t="shared" si="32"/>
        <v>17445.059128162065</v>
      </c>
      <c r="H113" s="526">
        <f t="shared" si="33"/>
        <v>2546.506293382633</v>
      </c>
      <c r="I113" s="577">
        <f t="shared" si="34"/>
        <v>2546.506293382633</v>
      </c>
      <c r="J113" s="514">
        <f t="shared" si="27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>
      <c r="B114" s="195" t="str">
        <f t="shared" si="23"/>
        <v/>
      </c>
      <c r="C114" s="507">
        <f>IF(D93="","-",+C113+1)</f>
        <v>2025</v>
      </c>
      <c r="D114" s="374">
        <f>IF(F113+SUM(E$99:E113)=D$92,F113,D$92-SUM(E$99:E113))</f>
        <v>17161.937176942552</v>
      </c>
      <c r="E114" s="522">
        <f t="shared" si="30"/>
        <v>566.2439024390244</v>
      </c>
      <c r="F114" s="523">
        <f t="shared" si="31"/>
        <v>16595.693274503526</v>
      </c>
      <c r="G114" s="523">
        <f t="shared" si="32"/>
        <v>16878.815225723039</v>
      </c>
      <c r="H114" s="526">
        <f t="shared" si="33"/>
        <v>2482.2295548595184</v>
      </c>
      <c r="I114" s="577">
        <f t="shared" si="34"/>
        <v>2482.2295548595184</v>
      </c>
      <c r="J114" s="514">
        <f t="shared" si="27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>
      <c r="B115" s="195" t="str">
        <f t="shared" si="23"/>
        <v/>
      </c>
      <c r="C115" s="507">
        <f>IF(D93="","-",+C114+1)</f>
        <v>2026</v>
      </c>
      <c r="D115" s="374">
        <f>IF(F114+SUM(E$99:E114)=D$92,F114,D$92-SUM(E$99:E114))</f>
        <v>16595.693274503526</v>
      </c>
      <c r="E115" s="522">
        <f t="shared" si="30"/>
        <v>566.2439024390244</v>
      </c>
      <c r="F115" s="523">
        <f t="shared" si="31"/>
        <v>16029.449372064502</v>
      </c>
      <c r="G115" s="523">
        <f t="shared" si="32"/>
        <v>16312.571323284013</v>
      </c>
      <c r="H115" s="526">
        <f t="shared" si="33"/>
        <v>2417.9528163364039</v>
      </c>
      <c r="I115" s="577">
        <f t="shared" si="34"/>
        <v>2417.9528163364039</v>
      </c>
      <c r="J115" s="514">
        <f t="shared" si="27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>
      <c r="B116" s="195" t="str">
        <f t="shared" si="23"/>
        <v/>
      </c>
      <c r="C116" s="507">
        <f>IF(D93="","-",+C115+1)</f>
        <v>2027</v>
      </c>
      <c r="D116" s="374">
        <f>IF(F115+SUM(E$99:E115)=D$92,F115,D$92-SUM(E$99:E115))</f>
        <v>16029.449372064502</v>
      </c>
      <c r="E116" s="522">
        <f t="shared" si="30"/>
        <v>566.2439024390244</v>
      </c>
      <c r="F116" s="523">
        <f t="shared" si="31"/>
        <v>15463.205469625478</v>
      </c>
      <c r="G116" s="523">
        <f t="shared" si="32"/>
        <v>15746.327420844991</v>
      </c>
      <c r="H116" s="526">
        <f t="shared" si="33"/>
        <v>2353.6760778132893</v>
      </c>
      <c r="I116" s="577">
        <f t="shared" si="34"/>
        <v>2353.6760778132893</v>
      </c>
      <c r="J116" s="514">
        <f t="shared" si="27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>
      <c r="B117" s="195" t="str">
        <f t="shared" si="23"/>
        <v/>
      </c>
      <c r="C117" s="507">
        <f>IF(D93="","-",+C116+1)</f>
        <v>2028</v>
      </c>
      <c r="D117" s="374">
        <f>IF(F116+SUM(E$99:E116)=D$92,F116,D$92-SUM(E$99:E116))</f>
        <v>15463.205469625478</v>
      </c>
      <c r="E117" s="522">
        <f t="shared" si="30"/>
        <v>566.2439024390244</v>
      </c>
      <c r="F117" s="523">
        <f t="shared" si="31"/>
        <v>14896.961567186454</v>
      </c>
      <c r="G117" s="523">
        <f t="shared" si="32"/>
        <v>15180.083518405965</v>
      </c>
      <c r="H117" s="526">
        <f t="shared" si="33"/>
        <v>2289.3993392901748</v>
      </c>
      <c r="I117" s="577">
        <f t="shared" si="34"/>
        <v>2289.3993392901748</v>
      </c>
      <c r="J117" s="514">
        <f t="shared" si="27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>
      <c r="B118" s="195" t="str">
        <f t="shared" si="23"/>
        <v/>
      </c>
      <c r="C118" s="507">
        <f>IF(D93="","-",+C117+1)</f>
        <v>2029</v>
      </c>
      <c r="D118" s="374">
        <f>IF(F117+SUM(E$99:E117)=D$92,F117,D$92-SUM(E$99:E117))</f>
        <v>14896.961567186454</v>
      </c>
      <c r="E118" s="522">
        <f t="shared" si="30"/>
        <v>566.2439024390244</v>
      </c>
      <c r="F118" s="523">
        <f t="shared" si="31"/>
        <v>14330.71766474743</v>
      </c>
      <c r="G118" s="523">
        <f t="shared" si="32"/>
        <v>14613.839615966943</v>
      </c>
      <c r="H118" s="526">
        <f t="shared" si="33"/>
        <v>2225.1226007670612</v>
      </c>
      <c r="I118" s="577">
        <f t="shared" si="34"/>
        <v>2225.1226007670612</v>
      </c>
      <c r="J118" s="514">
        <f t="shared" si="27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>
      <c r="B119" s="195" t="str">
        <f t="shared" si="23"/>
        <v/>
      </c>
      <c r="C119" s="507">
        <f>IF(D93="","-",+C118+1)</f>
        <v>2030</v>
      </c>
      <c r="D119" s="374">
        <f>IF(F118+SUM(E$99:E118)=D$92,F118,D$92-SUM(E$99:E118))</f>
        <v>14330.71766474743</v>
      </c>
      <c r="E119" s="522">
        <f t="shared" si="30"/>
        <v>566.2439024390244</v>
      </c>
      <c r="F119" s="523">
        <f t="shared" si="31"/>
        <v>13764.473762308406</v>
      </c>
      <c r="G119" s="523">
        <f t="shared" si="32"/>
        <v>14047.595713527917</v>
      </c>
      <c r="H119" s="526">
        <f t="shared" si="33"/>
        <v>2160.8458622439466</v>
      </c>
      <c r="I119" s="577">
        <f t="shared" si="34"/>
        <v>2160.8458622439466</v>
      </c>
      <c r="J119" s="514">
        <f t="shared" si="27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>
      <c r="B120" s="195" t="str">
        <f t="shared" si="23"/>
        <v/>
      </c>
      <c r="C120" s="507">
        <f>IF(D93="","-",+C119+1)</f>
        <v>2031</v>
      </c>
      <c r="D120" s="374">
        <f>IF(F119+SUM(E$99:E119)=D$92,F119,D$92-SUM(E$99:E119))</f>
        <v>13764.473762308406</v>
      </c>
      <c r="E120" s="522">
        <f t="shared" si="30"/>
        <v>566.2439024390244</v>
      </c>
      <c r="F120" s="523">
        <f t="shared" si="31"/>
        <v>13198.229859869381</v>
      </c>
      <c r="G120" s="523">
        <f t="shared" si="32"/>
        <v>13481.351811088894</v>
      </c>
      <c r="H120" s="526">
        <f t="shared" si="33"/>
        <v>2096.5691237208321</v>
      </c>
      <c r="I120" s="577">
        <f t="shared" si="34"/>
        <v>2096.5691237208321</v>
      </c>
      <c r="J120" s="514">
        <f t="shared" si="27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>
      <c r="B121" s="195" t="str">
        <f t="shared" si="23"/>
        <v/>
      </c>
      <c r="C121" s="507">
        <f>IF(D93="","-",+C120+1)</f>
        <v>2032</v>
      </c>
      <c r="D121" s="374">
        <f>IF(F120+SUM(E$99:E120)=D$92,F120,D$92-SUM(E$99:E120))</f>
        <v>13198.229859869381</v>
      </c>
      <c r="E121" s="522">
        <f t="shared" si="30"/>
        <v>566.2439024390244</v>
      </c>
      <c r="F121" s="523">
        <f t="shared" si="31"/>
        <v>12631.985957430357</v>
      </c>
      <c r="G121" s="523">
        <f t="shared" si="32"/>
        <v>12915.107908649868</v>
      </c>
      <c r="H121" s="526">
        <f t="shared" si="33"/>
        <v>2032.292385197718</v>
      </c>
      <c r="I121" s="577">
        <f t="shared" si="34"/>
        <v>2032.292385197718</v>
      </c>
      <c r="J121" s="514">
        <f t="shared" si="27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>
      <c r="B122" s="195" t="str">
        <f t="shared" si="23"/>
        <v/>
      </c>
      <c r="C122" s="507">
        <f>IF(D93="","-",+C121+1)</f>
        <v>2033</v>
      </c>
      <c r="D122" s="374">
        <f>IF(F121+SUM(E$99:E121)=D$92,F121,D$92-SUM(E$99:E121))</f>
        <v>12631.985957430357</v>
      </c>
      <c r="E122" s="522">
        <f t="shared" si="30"/>
        <v>566.2439024390244</v>
      </c>
      <c r="F122" s="523">
        <f t="shared" si="31"/>
        <v>12065.742054991333</v>
      </c>
      <c r="G122" s="523">
        <f t="shared" si="32"/>
        <v>12348.864006210846</v>
      </c>
      <c r="H122" s="526">
        <f t="shared" si="33"/>
        <v>1968.0156466746039</v>
      </c>
      <c r="I122" s="577">
        <f t="shared" si="34"/>
        <v>1968.0156466746039</v>
      </c>
      <c r="J122" s="514">
        <f t="shared" si="27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>
      <c r="B123" s="195" t="str">
        <f t="shared" si="23"/>
        <v/>
      </c>
      <c r="C123" s="507">
        <f>IF(D93="","-",+C122+1)</f>
        <v>2034</v>
      </c>
      <c r="D123" s="374">
        <f>IF(F122+SUM(E$99:E122)=D$92,F122,D$92-SUM(E$99:E122))</f>
        <v>12065.742054991333</v>
      </c>
      <c r="E123" s="522">
        <f t="shared" si="30"/>
        <v>566.2439024390244</v>
      </c>
      <c r="F123" s="523">
        <f t="shared" si="31"/>
        <v>11499.498152552309</v>
      </c>
      <c r="G123" s="523">
        <f t="shared" si="32"/>
        <v>11782.62010377182</v>
      </c>
      <c r="H123" s="526">
        <f t="shared" si="33"/>
        <v>1903.7389081514893</v>
      </c>
      <c r="I123" s="577">
        <f t="shared" si="34"/>
        <v>1903.7389081514893</v>
      </c>
      <c r="J123" s="514">
        <f t="shared" si="27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>
      <c r="B124" s="195" t="str">
        <f t="shared" si="23"/>
        <v/>
      </c>
      <c r="C124" s="507">
        <f>IF(D93="","-",+C123+1)</f>
        <v>2035</v>
      </c>
      <c r="D124" s="374">
        <f>IF(F123+SUM(E$99:E123)=D$92,F123,D$92-SUM(E$99:E123))</f>
        <v>11499.498152552309</v>
      </c>
      <c r="E124" s="522">
        <f t="shared" si="30"/>
        <v>566.2439024390244</v>
      </c>
      <c r="F124" s="523">
        <f t="shared" si="31"/>
        <v>10933.254250113285</v>
      </c>
      <c r="G124" s="523">
        <f t="shared" si="32"/>
        <v>11216.376201332798</v>
      </c>
      <c r="H124" s="526">
        <f t="shared" si="33"/>
        <v>1839.4621696283752</v>
      </c>
      <c r="I124" s="577">
        <f t="shared" si="34"/>
        <v>1839.4621696283752</v>
      </c>
      <c r="J124" s="514">
        <f t="shared" si="27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>
      <c r="B125" s="195" t="str">
        <f t="shared" si="23"/>
        <v/>
      </c>
      <c r="C125" s="507">
        <f>IF(D93="","-",+C124+1)</f>
        <v>2036</v>
      </c>
      <c r="D125" s="374">
        <f>IF(F124+SUM(E$99:E124)=D$92,F124,D$92-SUM(E$99:E124))</f>
        <v>10933.254250113285</v>
      </c>
      <c r="E125" s="522">
        <f t="shared" si="30"/>
        <v>566.2439024390244</v>
      </c>
      <c r="F125" s="523">
        <f t="shared" si="31"/>
        <v>10367.010347674261</v>
      </c>
      <c r="G125" s="523">
        <f t="shared" si="32"/>
        <v>10650.132298893772</v>
      </c>
      <c r="H125" s="526">
        <f t="shared" si="33"/>
        <v>1775.1854311052607</v>
      </c>
      <c r="I125" s="577">
        <f t="shared" si="34"/>
        <v>1775.1854311052607</v>
      </c>
      <c r="J125" s="514">
        <f t="shared" si="27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>
      <c r="B126" s="195" t="str">
        <f t="shared" si="23"/>
        <v/>
      </c>
      <c r="C126" s="507">
        <f>IF(D93="","-",+C125+1)</f>
        <v>2037</v>
      </c>
      <c r="D126" s="374">
        <f>IF(F125+SUM(E$99:E125)=D$92,F125,D$92-SUM(E$99:E125))</f>
        <v>10367.010347674261</v>
      </c>
      <c r="E126" s="522">
        <f t="shared" si="30"/>
        <v>566.2439024390244</v>
      </c>
      <c r="F126" s="523">
        <f t="shared" si="31"/>
        <v>9800.7664452352365</v>
      </c>
      <c r="G126" s="523">
        <f t="shared" si="32"/>
        <v>10083.888396454749</v>
      </c>
      <c r="H126" s="526">
        <f t="shared" si="33"/>
        <v>1710.9086925821466</v>
      </c>
      <c r="I126" s="577">
        <f t="shared" si="34"/>
        <v>1710.9086925821466</v>
      </c>
      <c r="J126" s="514">
        <f t="shared" si="27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>
      <c r="B127" s="195" t="str">
        <f t="shared" si="23"/>
        <v/>
      </c>
      <c r="C127" s="507">
        <f>IF(D93="","-",+C126+1)</f>
        <v>2038</v>
      </c>
      <c r="D127" s="374">
        <f>IF(F126+SUM(E$99:E126)=D$92,F126,D$92-SUM(E$99:E126))</f>
        <v>9800.7664452352365</v>
      </c>
      <c r="E127" s="522">
        <f t="shared" si="30"/>
        <v>566.2439024390244</v>
      </c>
      <c r="F127" s="523">
        <f t="shared" si="31"/>
        <v>9234.5225427962123</v>
      </c>
      <c r="G127" s="523">
        <f t="shared" si="32"/>
        <v>9517.6444940157235</v>
      </c>
      <c r="H127" s="526">
        <f t="shared" si="33"/>
        <v>1646.6319540590321</v>
      </c>
      <c r="I127" s="577">
        <f t="shared" si="34"/>
        <v>1646.6319540590321</v>
      </c>
      <c r="J127" s="514">
        <f t="shared" si="27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>
      <c r="B128" s="195" t="str">
        <f t="shared" si="23"/>
        <v/>
      </c>
      <c r="C128" s="507">
        <f>IF(D93="","-",+C127+1)</f>
        <v>2039</v>
      </c>
      <c r="D128" s="374">
        <f>IF(F127+SUM(E$99:E127)=D$92,F127,D$92-SUM(E$99:E127))</f>
        <v>9234.5225427962123</v>
      </c>
      <c r="E128" s="522">
        <f t="shared" si="30"/>
        <v>566.2439024390244</v>
      </c>
      <c r="F128" s="523">
        <f t="shared" si="31"/>
        <v>8668.2786403571881</v>
      </c>
      <c r="G128" s="523">
        <f t="shared" si="32"/>
        <v>8951.4005915767011</v>
      </c>
      <c r="H128" s="526">
        <f t="shared" si="33"/>
        <v>1582.355215535918</v>
      </c>
      <c r="I128" s="577">
        <f t="shared" si="34"/>
        <v>1582.355215535918</v>
      </c>
      <c r="J128" s="514">
        <f t="shared" si="27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>
      <c r="B129" s="195" t="str">
        <f t="shared" si="23"/>
        <v/>
      </c>
      <c r="C129" s="507">
        <f>IF(D93="","-",+C128+1)</f>
        <v>2040</v>
      </c>
      <c r="D129" s="374">
        <f>IF(F128+SUM(E$99:E128)=D$92,F128,D$92-SUM(E$99:E128))</f>
        <v>8668.2786403571881</v>
      </c>
      <c r="E129" s="522">
        <f t="shared" si="30"/>
        <v>566.2439024390244</v>
      </c>
      <c r="F129" s="523">
        <f t="shared" si="31"/>
        <v>8102.034737918164</v>
      </c>
      <c r="G129" s="523">
        <f t="shared" si="32"/>
        <v>8385.1566891376751</v>
      </c>
      <c r="H129" s="526">
        <f t="shared" si="33"/>
        <v>1518.0784770128034</v>
      </c>
      <c r="I129" s="577">
        <f t="shared" si="34"/>
        <v>1518.0784770128034</v>
      </c>
      <c r="J129" s="514">
        <f t="shared" si="27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>
      <c r="B130" s="195" t="str">
        <f t="shared" si="23"/>
        <v/>
      </c>
      <c r="C130" s="507">
        <f>IF(D93="","-",+C129+1)</f>
        <v>2041</v>
      </c>
      <c r="D130" s="374">
        <f>IF(F129+SUM(E$99:E129)=D$92,F129,D$92-SUM(E$99:E129))</f>
        <v>8102.034737918164</v>
      </c>
      <c r="E130" s="522">
        <f t="shared" si="30"/>
        <v>566.2439024390244</v>
      </c>
      <c r="F130" s="523">
        <f t="shared" si="31"/>
        <v>7535.7908354791398</v>
      </c>
      <c r="G130" s="523">
        <f t="shared" si="32"/>
        <v>7818.9127866986519</v>
      </c>
      <c r="H130" s="526">
        <f t="shared" si="33"/>
        <v>1453.8017384896893</v>
      </c>
      <c r="I130" s="577">
        <f t="shared" si="34"/>
        <v>1453.8017384896893</v>
      </c>
      <c r="J130" s="514">
        <f t="shared" si="27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>
      <c r="B131" s="195" t="str">
        <f t="shared" si="23"/>
        <v/>
      </c>
      <c r="C131" s="507">
        <f>IF(D93="","-",+C130+1)</f>
        <v>2042</v>
      </c>
      <c r="D131" s="374">
        <f>IF(F130+SUM(E$99:E130)=D$92,F130,D$92-SUM(E$99:E130))</f>
        <v>7535.7908354791398</v>
      </c>
      <c r="E131" s="522">
        <f t="shared" si="30"/>
        <v>566.2439024390244</v>
      </c>
      <c r="F131" s="523">
        <f t="shared" si="31"/>
        <v>6969.5469330401156</v>
      </c>
      <c r="G131" s="523">
        <f t="shared" si="32"/>
        <v>7252.6688842596277</v>
      </c>
      <c r="H131" s="526">
        <f t="shared" si="33"/>
        <v>1389.5249999665753</v>
      </c>
      <c r="I131" s="577">
        <f t="shared" si="34"/>
        <v>1389.5249999665753</v>
      </c>
      <c r="J131" s="514">
        <f t="shared" si="27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>
      <c r="B132" s="195" t="str">
        <f t="shared" si="23"/>
        <v/>
      </c>
      <c r="C132" s="507">
        <f>IF(D93="","-",+C131+1)</f>
        <v>2043</v>
      </c>
      <c r="D132" s="374">
        <f>IF(F131+SUM(E$99:E131)=D$92,F131,D$92-SUM(E$99:E131))</f>
        <v>6969.5469330401156</v>
      </c>
      <c r="E132" s="522">
        <f t="shared" si="30"/>
        <v>566.2439024390244</v>
      </c>
      <c r="F132" s="523">
        <f t="shared" si="31"/>
        <v>6403.3030306010915</v>
      </c>
      <c r="G132" s="523">
        <f t="shared" si="32"/>
        <v>6686.4249818206035</v>
      </c>
      <c r="H132" s="526">
        <f t="shared" si="33"/>
        <v>1325.2482614434607</v>
      </c>
      <c r="I132" s="577">
        <f t="shared" si="34"/>
        <v>1325.2482614434607</v>
      </c>
      <c r="J132" s="514">
        <f t="shared" si="27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>
      <c r="B133" s="195" t="str">
        <f t="shared" si="23"/>
        <v/>
      </c>
      <c r="C133" s="507">
        <f>IF(D93="","-",+C132+1)</f>
        <v>2044</v>
      </c>
      <c r="D133" s="374">
        <f>IF(F132+SUM(E$99:E132)=D$92,F132,D$92-SUM(E$99:E132))</f>
        <v>6403.3030306010915</v>
      </c>
      <c r="E133" s="522">
        <f t="shared" si="30"/>
        <v>566.2439024390244</v>
      </c>
      <c r="F133" s="523">
        <f t="shared" si="31"/>
        <v>5837.0591281620673</v>
      </c>
      <c r="G133" s="523">
        <f t="shared" si="32"/>
        <v>6120.1810793815794</v>
      </c>
      <c r="H133" s="526">
        <f t="shared" si="33"/>
        <v>1260.9715229203466</v>
      </c>
      <c r="I133" s="577">
        <f t="shared" si="34"/>
        <v>1260.9715229203466</v>
      </c>
      <c r="J133" s="514">
        <f t="shared" si="27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>
      <c r="B134" s="195" t="str">
        <f t="shared" si="23"/>
        <v/>
      </c>
      <c r="C134" s="507">
        <f>IF(D93="","-",+C133+1)</f>
        <v>2045</v>
      </c>
      <c r="D134" s="374">
        <f>IF(F133+SUM(E$99:E133)=D$92,F133,D$92-SUM(E$99:E133))</f>
        <v>5837.0591281620673</v>
      </c>
      <c r="E134" s="522">
        <f t="shared" si="30"/>
        <v>566.2439024390244</v>
      </c>
      <c r="F134" s="523">
        <f t="shared" si="31"/>
        <v>5270.8152257230431</v>
      </c>
      <c r="G134" s="523">
        <f t="shared" si="32"/>
        <v>5553.9371769425552</v>
      </c>
      <c r="H134" s="526">
        <f t="shared" si="33"/>
        <v>1196.6947843972321</v>
      </c>
      <c r="I134" s="577">
        <f t="shared" si="34"/>
        <v>1196.6947843972321</v>
      </c>
      <c r="J134" s="514">
        <f t="shared" si="27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>
      <c r="B135" s="195" t="str">
        <f t="shared" si="23"/>
        <v/>
      </c>
      <c r="C135" s="507">
        <f>IF(D93="","-",+C134+1)</f>
        <v>2046</v>
      </c>
      <c r="D135" s="374">
        <f>IF(F134+SUM(E$99:E134)=D$92,F134,D$92-SUM(E$99:E134))</f>
        <v>5270.8152257230431</v>
      </c>
      <c r="E135" s="522">
        <f t="shared" si="30"/>
        <v>566.2439024390244</v>
      </c>
      <c r="F135" s="523">
        <f t="shared" si="31"/>
        <v>4704.5713232840189</v>
      </c>
      <c r="G135" s="523">
        <f t="shared" si="32"/>
        <v>4987.693274503531</v>
      </c>
      <c r="H135" s="526">
        <f t="shared" si="33"/>
        <v>1132.418045874118</v>
      </c>
      <c r="I135" s="577">
        <f t="shared" si="34"/>
        <v>1132.418045874118</v>
      </c>
      <c r="J135" s="514">
        <f t="shared" si="27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>
      <c r="B136" s="195" t="str">
        <f t="shared" si="23"/>
        <v/>
      </c>
      <c r="C136" s="507">
        <f>IF(D93="","-",+C135+1)</f>
        <v>2047</v>
      </c>
      <c r="D136" s="374">
        <f>IF(F135+SUM(E$99:E135)=D$92,F135,D$92-SUM(E$99:E135))</f>
        <v>4704.5713232840189</v>
      </c>
      <c r="E136" s="522">
        <f t="shared" si="30"/>
        <v>566.2439024390244</v>
      </c>
      <c r="F136" s="523">
        <f t="shared" si="31"/>
        <v>4138.3274208449948</v>
      </c>
      <c r="G136" s="523">
        <f t="shared" si="32"/>
        <v>4421.4493720645069</v>
      </c>
      <c r="H136" s="526">
        <f t="shared" si="33"/>
        <v>1068.1413073510037</v>
      </c>
      <c r="I136" s="577">
        <f t="shared" si="34"/>
        <v>1068.1413073510037</v>
      </c>
      <c r="J136" s="514">
        <f t="shared" si="27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>
      <c r="B137" s="195" t="str">
        <f t="shared" si="23"/>
        <v/>
      </c>
      <c r="C137" s="507">
        <f>IF(D93="","-",+C136+1)</f>
        <v>2048</v>
      </c>
      <c r="D137" s="374">
        <f>IF(F136+SUM(E$99:E136)=D$92,F136,D$92-SUM(E$99:E136))</f>
        <v>4138.3274208449948</v>
      </c>
      <c r="E137" s="522">
        <f t="shared" si="30"/>
        <v>566.2439024390244</v>
      </c>
      <c r="F137" s="523">
        <f t="shared" si="31"/>
        <v>3572.0835184059706</v>
      </c>
      <c r="G137" s="523">
        <f t="shared" si="32"/>
        <v>3855.2054696254827</v>
      </c>
      <c r="H137" s="526">
        <f t="shared" si="33"/>
        <v>1003.8645688278893</v>
      </c>
      <c r="I137" s="577">
        <f t="shared" si="34"/>
        <v>1003.8645688278893</v>
      </c>
      <c r="J137" s="514">
        <f t="shared" si="27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>
      <c r="B138" s="195" t="str">
        <f t="shared" si="23"/>
        <v/>
      </c>
      <c r="C138" s="507">
        <f>IF(D93="","-",+C137+1)</f>
        <v>2049</v>
      </c>
      <c r="D138" s="374">
        <f>IF(F137+SUM(E$99:E137)=D$92,F137,D$92-SUM(E$99:E137))</f>
        <v>3572.0835184059706</v>
      </c>
      <c r="E138" s="522">
        <f t="shared" si="30"/>
        <v>566.2439024390244</v>
      </c>
      <c r="F138" s="523">
        <f t="shared" si="31"/>
        <v>3005.8396159669464</v>
      </c>
      <c r="G138" s="523">
        <f t="shared" si="32"/>
        <v>3288.9615671864585</v>
      </c>
      <c r="H138" s="526">
        <f t="shared" si="33"/>
        <v>939.58783030477503</v>
      </c>
      <c r="I138" s="577">
        <f t="shared" si="34"/>
        <v>939.58783030477503</v>
      </c>
      <c r="J138" s="514">
        <f t="shared" si="27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>
      <c r="B139" s="195" t="str">
        <f t="shared" si="23"/>
        <v/>
      </c>
      <c r="C139" s="507">
        <f>IF(D93="","-",+C138+1)</f>
        <v>2050</v>
      </c>
      <c r="D139" s="374">
        <f>IF(F138+SUM(E$99:E138)=D$92,F138,D$92-SUM(E$99:E138))</f>
        <v>3005.8396159669464</v>
      </c>
      <c r="E139" s="522">
        <f t="shared" si="30"/>
        <v>566.2439024390244</v>
      </c>
      <c r="F139" s="523">
        <f t="shared" si="31"/>
        <v>2439.5957135279223</v>
      </c>
      <c r="G139" s="523">
        <f t="shared" si="32"/>
        <v>2722.7176647474344</v>
      </c>
      <c r="H139" s="526">
        <f t="shared" si="33"/>
        <v>875.31109178166071</v>
      </c>
      <c r="I139" s="577">
        <f t="shared" si="34"/>
        <v>875.31109178166071</v>
      </c>
      <c r="J139" s="514">
        <f t="shared" si="27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>
      <c r="B140" s="195" t="str">
        <f t="shared" si="23"/>
        <v/>
      </c>
      <c r="C140" s="507">
        <f>IF(D93="","-",+C139+1)</f>
        <v>2051</v>
      </c>
      <c r="D140" s="374">
        <f>IF(F139+SUM(E$99:E139)=D$92,F139,D$92-SUM(E$99:E139))</f>
        <v>2439.5957135279223</v>
      </c>
      <c r="E140" s="522">
        <f t="shared" si="30"/>
        <v>566.2439024390244</v>
      </c>
      <c r="F140" s="523">
        <f t="shared" si="31"/>
        <v>1873.3518110888979</v>
      </c>
      <c r="G140" s="523">
        <f t="shared" si="32"/>
        <v>2156.4737623084102</v>
      </c>
      <c r="H140" s="526">
        <f t="shared" si="33"/>
        <v>811.0343532585465</v>
      </c>
      <c r="I140" s="577">
        <f t="shared" si="34"/>
        <v>811.0343532585465</v>
      </c>
      <c r="J140" s="514">
        <f t="shared" si="27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>
      <c r="B141" s="195" t="str">
        <f t="shared" si="23"/>
        <v/>
      </c>
      <c r="C141" s="507">
        <f>IF(D93="","-",+C140+1)</f>
        <v>2052</v>
      </c>
      <c r="D141" s="374">
        <f>IF(F140+SUM(E$99:E140)=D$92,F140,D$92-SUM(E$99:E140))</f>
        <v>1873.3518110888979</v>
      </c>
      <c r="E141" s="522">
        <f t="shared" si="30"/>
        <v>566.2439024390244</v>
      </c>
      <c r="F141" s="523">
        <f t="shared" si="31"/>
        <v>1307.1079086498735</v>
      </c>
      <c r="G141" s="523">
        <f t="shared" si="32"/>
        <v>1590.2298598693856</v>
      </c>
      <c r="H141" s="526">
        <f t="shared" si="33"/>
        <v>746.75761473543207</v>
      </c>
      <c r="I141" s="577">
        <f t="shared" si="34"/>
        <v>746.75761473543207</v>
      </c>
      <c r="J141" s="514">
        <f t="shared" si="27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>
      <c r="B142" s="195" t="str">
        <f t="shared" si="23"/>
        <v/>
      </c>
      <c r="C142" s="507">
        <f>IF(D93="","-",+C141+1)</f>
        <v>2053</v>
      </c>
      <c r="D142" s="374">
        <f>IF(F141+SUM(E$99:E141)=D$92,F141,D$92-SUM(E$99:E141))</f>
        <v>1307.1079086498735</v>
      </c>
      <c r="E142" s="522">
        <f t="shared" si="30"/>
        <v>566.2439024390244</v>
      </c>
      <c r="F142" s="523">
        <f t="shared" si="31"/>
        <v>740.86400621084908</v>
      </c>
      <c r="G142" s="523">
        <f t="shared" si="32"/>
        <v>1023.9859574303613</v>
      </c>
      <c r="H142" s="526">
        <f t="shared" si="33"/>
        <v>682.48087621231787</v>
      </c>
      <c r="I142" s="577">
        <f t="shared" si="34"/>
        <v>682.48087621231787</v>
      </c>
      <c r="J142" s="514">
        <f t="shared" si="27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>
      <c r="B143" s="195" t="str">
        <f t="shared" si="23"/>
        <v/>
      </c>
      <c r="C143" s="507">
        <f>IF(D93="","-",+C142+1)</f>
        <v>2054</v>
      </c>
      <c r="D143" s="374">
        <f>IF(F142+SUM(E$99:E142)=D$92,F142,D$92-SUM(E$99:E142))</f>
        <v>740.86400621084908</v>
      </c>
      <c r="E143" s="522">
        <f t="shared" si="30"/>
        <v>566.2439024390244</v>
      </c>
      <c r="F143" s="523">
        <f t="shared" si="31"/>
        <v>174.62010377182469</v>
      </c>
      <c r="G143" s="523">
        <f t="shared" si="32"/>
        <v>457.74205499133689</v>
      </c>
      <c r="H143" s="526">
        <f t="shared" si="33"/>
        <v>618.20413768920355</v>
      </c>
      <c r="I143" s="577">
        <f t="shared" si="34"/>
        <v>618.20413768920355</v>
      </c>
      <c r="J143" s="514">
        <f t="shared" si="27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>
      <c r="B144" s="195" t="str">
        <f t="shared" si="23"/>
        <v/>
      </c>
      <c r="C144" s="507">
        <f>IF(D93="","-",+C143+1)</f>
        <v>2055</v>
      </c>
      <c r="D144" s="374">
        <f>IF(F143+SUM(E$99:E143)=D$92,F143,D$92-SUM(E$99:E143))</f>
        <v>174.62010377182469</v>
      </c>
      <c r="E144" s="522">
        <f t="shared" si="30"/>
        <v>174.62010377182469</v>
      </c>
      <c r="F144" s="523">
        <f t="shared" si="31"/>
        <v>0</v>
      </c>
      <c r="G144" s="523">
        <f t="shared" si="32"/>
        <v>87.310051885912344</v>
      </c>
      <c r="H144" s="526">
        <f t="shared" si="33"/>
        <v>184.53103676613566</v>
      </c>
      <c r="I144" s="577">
        <f t="shared" si="34"/>
        <v>184.53103676613566</v>
      </c>
      <c r="J144" s="514">
        <f t="shared" si="27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>
      <c r="B145" s="195" t="str">
        <f t="shared" si="23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>
      <c r="B146" s="195" t="str">
        <f t="shared" si="23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>
      <c r="B147" s="195" t="str">
        <f t="shared" si="23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>
      <c r="B148" s="195" t="str">
        <f t="shared" si="23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>
      <c r="B149" s="195" t="str">
        <f t="shared" si="23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>
      <c r="B150" s="195" t="str">
        <f t="shared" si="23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>
      <c r="B151" s="195" t="str">
        <f t="shared" si="23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>
      <c r="B152" s="195" t="str">
        <f t="shared" si="23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>
      <c r="B153" s="195" t="str">
        <f t="shared" si="23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.5" thickBot="1">
      <c r="B154" s="195" t="str">
        <f t="shared" si="23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7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>
      <c r="C155" s="374" t="s">
        <v>78</v>
      </c>
      <c r="D155" s="375"/>
      <c r="E155" s="375">
        <f>SUM(E99:E154)</f>
        <v>23216.000000000007</v>
      </c>
      <c r="F155" s="375"/>
      <c r="G155" s="375"/>
      <c r="H155" s="375">
        <f>SUM(H99:H154)</f>
        <v>78119.148139086581</v>
      </c>
      <c r="I155" s="375">
        <f>SUM(I99:I154)</f>
        <v>78119.148139086581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1826377.362451636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1826377.362451636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15930624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379300.57142857142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2054109.3422824556</v>
      </c>
      <c r="H20" s="639">
        <v>2054109.3422824556</v>
      </c>
      <c r="I20" s="511">
        <f t="shared" si="3"/>
        <v>0</v>
      </c>
      <c r="J20" s="511"/>
      <c r="K20" s="518">
        <f t="shared" si="0"/>
        <v>2054109.3422824556</v>
      </c>
      <c r="L20" s="519">
        <f t="shared" si="1"/>
        <v>0</v>
      </c>
      <c r="M20" s="518">
        <f t="shared" si="2"/>
        <v>2054109.3422824556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372067.83720930235</v>
      </c>
      <c r="F21" s="631">
        <v>14304375.480633659</v>
      </c>
      <c r="G21" s="630">
        <v>1814670.2891577268</v>
      </c>
      <c r="H21" s="639">
        <v>1814670.2891577268</v>
      </c>
      <c r="I21" s="511">
        <f t="shared" si="3"/>
        <v>0</v>
      </c>
      <c r="J21" s="511"/>
      <c r="K21" s="518">
        <f t="shared" si="0"/>
        <v>1814670.2891577268</v>
      </c>
      <c r="L21" s="519">
        <f t="shared" si="1"/>
        <v>0</v>
      </c>
      <c r="M21" s="518">
        <f t="shared" si="2"/>
        <v>1814670.2891577268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2212664.5163210491</v>
      </c>
      <c r="H22" s="639">
        <v>2212664.5163210491</v>
      </c>
      <c r="I22" s="511">
        <f t="shared" si="3"/>
        <v>0</v>
      </c>
      <c r="J22" s="511"/>
      <c r="K22" s="518">
        <f t="shared" si="0"/>
        <v>2212664.5163210491</v>
      </c>
      <c r="L22" s="519">
        <f t="shared" si="1"/>
        <v>0</v>
      </c>
      <c r="M22" s="518">
        <f t="shared" si="2"/>
        <v>2212664.5163210491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13840732.797706831</v>
      </c>
      <c r="E23" s="630">
        <v>379300.57142857142</v>
      </c>
      <c r="F23" s="631">
        <v>13461432.22627826</v>
      </c>
      <c r="G23" s="630">
        <v>1826377.362451636</v>
      </c>
      <c r="H23" s="639">
        <v>1826377.362451636</v>
      </c>
      <c r="I23" s="511">
        <f t="shared" si="3"/>
        <v>0</v>
      </c>
      <c r="J23" s="511"/>
      <c r="K23" s="518">
        <f t="shared" ref="K23" si="7">G23</f>
        <v>1826377.362451636</v>
      </c>
      <c r="L23" s="519">
        <f t="shared" ref="L23" si="8">IF(K23&lt;&gt;0,+G23-K23,0)</f>
        <v>0</v>
      </c>
      <c r="M23" s="518">
        <f t="shared" ref="M23" si="9">H23</f>
        <v>1826377.362451636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13461432.22627826</v>
      </c>
      <c r="E24" s="522">
        <f t="shared" ref="E24:E72" si="10">IF(+$I$14&lt;F23,$I$14,D24)</f>
        <v>379300.57142857142</v>
      </c>
      <c r="F24" s="523">
        <f t="shared" ref="F24:F72" si="11">+D24-E24</f>
        <v>13082131.654849689</v>
      </c>
      <c r="G24" s="524">
        <f t="shared" ref="G24:G50" si="12">+I$12*((D24+F24)/2)+E24</f>
        <v>1796965.4265108313</v>
      </c>
      <c r="H24" s="491">
        <f t="shared" ref="H24:H50" si="13">+I$13*((D24+F24)/2)+E24</f>
        <v>1796965.4265108313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13082131.654849689</v>
      </c>
      <c r="E25" s="522">
        <f t="shared" si="10"/>
        <v>379300.57142857142</v>
      </c>
      <c r="F25" s="523">
        <f t="shared" si="11"/>
        <v>12702831.083421119</v>
      </c>
      <c r="G25" s="524">
        <f t="shared" si="12"/>
        <v>1756449.3080246309</v>
      </c>
      <c r="H25" s="491">
        <f t="shared" si="13"/>
        <v>1756449.3080246309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12702831.083421119</v>
      </c>
      <c r="E26" s="522">
        <f t="shared" si="10"/>
        <v>379300.57142857142</v>
      </c>
      <c r="F26" s="523">
        <f t="shared" si="11"/>
        <v>12323530.511992548</v>
      </c>
      <c r="G26" s="524">
        <f t="shared" si="12"/>
        <v>1715933.1895384307</v>
      </c>
      <c r="H26" s="491">
        <f t="shared" si="13"/>
        <v>1715933.1895384307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12323530.511992548</v>
      </c>
      <c r="E27" s="522">
        <f t="shared" si="10"/>
        <v>379300.57142857142</v>
      </c>
      <c r="F27" s="523">
        <f t="shared" si="11"/>
        <v>11944229.940563977</v>
      </c>
      <c r="G27" s="524">
        <f t="shared" si="12"/>
        <v>1675417.0710522304</v>
      </c>
      <c r="H27" s="491">
        <f t="shared" si="13"/>
        <v>1675417.0710522304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11944229.940563977</v>
      </c>
      <c r="E28" s="522">
        <f t="shared" si="10"/>
        <v>379300.57142857142</v>
      </c>
      <c r="F28" s="523">
        <f t="shared" si="11"/>
        <v>11564929.369135406</v>
      </c>
      <c r="G28" s="524">
        <f t="shared" si="12"/>
        <v>1634900.95256603</v>
      </c>
      <c r="H28" s="491">
        <f t="shared" si="13"/>
        <v>1634900.95256603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11564929.369135406</v>
      </c>
      <c r="E29" s="522">
        <f t="shared" si="10"/>
        <v>379300.57142857142</v>
      </c>
      <c r="F29" s="523">
        <f t="shared" si="11"/>
        <v>11185628.797706835</v>
      </c>
      <c r="G29" s="524">
        <f t="shared" si="12"/>
        <v>1594384.8340798297</v>
      </c>
      <c r="H29" s="491">
        <f t="shared" si="13"/>
        <v>1594384.8340798297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11185628.797706835</v>
      </c>
      <c r="E30" s="522">
        <f t="shared" si="10"/>
        <v>379300.57142857142</v>
      </c>
      <c r="F30" s="523">
        <f t="shared" si="11"/>
        <v>10806328.226278264</v>
      </c>
      <c r="G30" s="524">
        <f t="shared" si="12"/>
        <v>1553868.7155936295</v>
      </c>
      <c r="H30" s="491">
        <f t="shared" si="13"/>
        <v>1553868.7155936295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10806328.226278264</v>
      </c>
      <c r="E31" s="522">
        <f t="shared" si="10"/>
        <v>379300.57142857142</v>
      </c>
      <c r="F31" s="523">
        <f t="shared" si="11"/>
        <v>10427027.654849693</v>
      </c>
      <c r="G31" s="524">
        <f t="shared" si="12"/>
        <v>1513352.5971074291</v>
      </c>
      <c r="H31" s="491">
        <f t="shared" si="13"/>
        <v>1513352.5971074291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10427027.654849693</v>
      </c>
      <c r="E32" s="522">
        <f t="shared" si="10"/>
        <v>379300.57142857142</v>
      </c>
      <c r="F32" s="523">
        <f t="shared" si="11"/>
        <v>10047727.083421122</v>
      </c>
      <c r="G32" s="524">
        <f t="shared" si="12"/>
        <v>1472836.4786212288</v>
      </c>
      <c r="H32" s="491">
        <f t="shared" si="13"/>
        <v>1472836.4786212288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10047727.083421122</v>
      </c>
      <c r="E33" s="522">
        <f t="shared" si="10"/>
        <v>379300.57142857142</v>
      </c>
      <c r="F33" s="523">
        <f t="shared" si="11"/>
        <v>9668426.5119925514</v>
      </c>
      <c r="G33" s="524">
        <f t="shared" si="12"/>
        <v>1432320.3601350286</v>
      </c>
      <c r="H33" s="491">
        <f t="shared" si="13"/>
        <v>1432320.3601350286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9668426.5119925514</v>
      </c>
      <c r="E34" s="522">
        <f t="shared" si="10"/>
        <v>379300.57142857142</v>
      </c>
      <c r="F34" s="523">
        <f t="shared" si="11"/>
        <v>9289125.9405639805</v>
      </c>
      <c r="G34" s="524">
        <f t="shared" si="12"/>
        <v>1391804.2416488284</v>
      </c>
      <c r="H34" s="491">
        <f t="shared" si="13"/>
        <v>1391804.2416488284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9289125.9405639805</v>
      </c>
      <c r="E35" s="522">
        <f t="shared" si="10"/>
        <v>379300.57142857142</v>
      </c>
      <c r="F35" s="523">
        <f t="shared" si="11"/>
        <v>8909825.3691354096</v>
      </c>
      <c r="G35" s="524">
        <f t="shared" si="12"/>
        <v>1351288.1231626279</v>
      </c>
      <c r="H35" s="491">
        <f t="shared" si="13"/>
        <v>1351288.1231626279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8909825.3691354096</v>
      </c>
      <c r="E36" s="522">
        <f t="shared" si="10"/>
        <v>379300.57142857142</v>
      </c>
      <c r="F36" s="523">
        <f t="shared" si="11"/>
        <v>8530524.7977068387</v>
      </c>
      <c r="G36" s="524">
        <f t="shared" si="12"/>
        <v>1310772.0046764277</v>
      </c>
      <c r="H36" s="491">
        <f t="shared" si="13"/>
        <v>1310772.0046764277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8530524.7977068387</v>
      </c>
      <c r="E37" s="522">
        <f t="shared" si="10"/>
        <v>379300.57142857142</v>
      </c>
      <c r="F37" s="523">
        <f t="shared" si="11"/>
        <v>8151224.2262782669</v>
      </c>
      <c r="G37" s="524">
        <f t="shared" si="12"/>
        <v>1270255.8861902275</v>
      </c>
      <c r="H37" s="491">
        <f t="shared" si="13"/>
        <v>1270255.8861902275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8151224.2262782669</v>
      </c>
      <c r="E38" s="522">
        <f t="shared" si="10"/>
        <v>379300.57142857142</v>
      </c>
      <c r="F38" s="523">
        <f t="shared" si="11"/>
        <v>7771923.654849695</v>
      </c>
      <c r="G38" s="524">
        <f t="shared" si="12"/>
        <v>1229739.767704027</v>
      </c>
      <c r="H38" s="491">
        <f t="shared" si="13"/>
        <v>1229739.767704027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7771923.654849695</v>
      </c>
      <c r="E39" s="522">
        <f t="shared" si="10"/>
        <v>379300.57142857142</v>
      </c>
      <c r="F39" s="523">
        <f t="shared" si="11"/>
        <v>7392623.0834211232</v>
      </c>
      <c r="G39" s="524">
        <f t="shared" si="12"/>
        <v>1189223.6492178265</v>
      </c>
      <c r="H39" s="491">
        <f t="shared" si="13"/>
        <v>1189223.6492178265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7392623.0834211232</v>
      </c>
      <c r="E40" s="522">
        <f t="shared" si="10"/>
        <v>379300.57142857142</v>
      </c>
      <c r="F40" s="523">
        <f t="shared" si="11"/>
        <v>7013322.5119925514</v>
      </c>
      <c r="G40" s="524">
        <f t="shared" si="12"/>
        <v>1148707.5307316261</v>
      </c>
      <c r="H40" s="491">
        <f t="shared" si="13"/>
        <v>1148707.5307316261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7013322.5119925514</v>
      </c>
      <c r="E41" s="522">
        <f t="shared" si="10"/>
        <v>379300.57142857142</v>
      </c>
      <c r="F41" s="523">
        <f t="shared" si="11"/>
        <v>6634021.9405639796</v>
      </c>
      <c r="G41" s="524">
        <f t="shared" si="12"/>
        <v>1108191.4122454259</v>
      </c>
      <c r="H41" s="491">
        <f t="shared" si="13"/>
        <v>1108191.4122454259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6634021.9405639796</v>
      </c>
      <c r="E42" s="522">
        <f t="shared" si="10"/>
        <v>379300.57142857142</v>
      </c>
      <c r="F42" s="523">
        <f t="shared" si="11"/>
        <v>6254721.3691354077</v>
      </c>
      <c r="G42" s="524">
        <f t="shared" si="12"/>
        <v>1067675.2937592254</v>
      </c>
      <c r="H42" s="491">
        <f t="shared" si="13"/>
        <v>1067675.2937592254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6254721.3691354077</v>
      </c>
      <c r="E43" s="522">
        <f t="shared" si="10"/>
        <v>379300.57142857142</v>
      </c>
      <c r="F43" s="523">
        <f t="shared" si="11"/>
        <v>5875420.7977068359</v>
      </c>
      <c r="G43" s="524">
        <f t="shared" si="12"/>
        <v>1027159.1752730249</v>
      </c>
      <c r="H43" s="491">
        <f t="shared" si="13"/>
        <v>1027159.1752730249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5875420.7977068359</v>
      </c>
      <c r="E44" s="522">
        <f t="shared" si="10"/>
        <v>379300.57142857142</v>
      </c>
      <c r="F44" s="523">
        <f t="shared" si="11"/>
        <v>5496120.2262782641</v>
      </c>
      <c r="G44" s="524">
        <f t="shared" si="12"/>
        <v>986643.05678682448</v>
      </c>
      <c r="H44" s="491">
        <f t="shared" si="13"/>
        <v>986643.05678682448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5496120.2262782641</v>
      </c>
      <c r="E45" s="522">
        <f t="shared" si="10"/>
        <v>379300.57142857142</v>
      </c>
      <c r="F45" s="523">
        <f t="shared" si="11"/>
        <v>5116819.6548496922</v>
      </c>
      <c r="G45" s="524">
        <f t="shared" si="12"/>
        <v>946126.93830062426</v>
      </c>
      <c r="H45" s="491">
        <f t="shared" si="13"/>
        <v>946126.93830062426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5116819.6548496922</v>
      </c>
      <c r="E46" s="522">
        <f t="shared" si="10"/>
        <v>379300.57142857142</v>
      </c>
      <c r="F46" s="523">
        <f t="shared" si="11"/>
        <v>4737519.0834211204</v>
      </c>
      <c r="G46" s="524">
        <f t="shared" si="12"/>
        <v>905610.8198144238</v>
      </c>
      <c r="H46" s="491">
        <f t="shared" si="13"/>
        <v>905610.8198144238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4737519.0834211204</v>
      </c>
      <c r="E47" s="522">
        <f t="shared" si="10"/>
        <v>379300.57142857142</v>
      </c>
      <c r="F47" s="523">
        <f t="shared" si="11"/>
        <v>4358218.5119925486</v>
      </c>
      <c r="G47" s="524">
        <f t="shared" si="12"/>
        <v>865094.70132822345</v>
      </c>
      <c r="H47" s="491">
        <f t="shared" si="13"/>
        <v>865094.70132822345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4358218.5119925486</v>
      </c>
      <c r="E48" s="522">
        <f t="shared" si="10"/>
        <v>379300.57142857142</v>
      </c>
      <c r="F48" s="523">
        <f t="shared" si="11"/>
        <v>3978917.9405639772</v>
      </c>
      <c r="G48" s="524">
        <f t="shared" si="12"/>
        <v>824578.58284202311</v>
      </c>
      <c r="H48" s="491">
        <f t="shared" si="13"/>
        <v>824578.58284202311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3978917.9405639772</v>
      </c>
      <c r="E49" s="522">
        <f t="shared" si="10"/>
        <v>379300.57142857142</v>
      </c>
      <c r="F49" s="523">
        <f t="shared" si="11"/>
        <v>3599617.3691354059</v>
      </c>
      <c r="G49" s="524">
        <f t="shared" si="12"/>
        <v>784062.46435582265</v>
      </c>
      <c r="H49" s="491">
        <f t="shared" si="13"/>
        <v>784062.46435582265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3599617.3691354059</v>
      </c>
      <c r="E50" s="522">
        <f t="shared" si="10"/>
        <v>379300.57142857142</v>
      </c>
      <c r="F50" s="523">
        <f t="shared" si="11"/>
        <v>3220316.7977068345</v>
      </c>
      <c r="G50" s="524">
        <f t="shared" si="12"/>
        <v>743546.34586962243</v>
      </c>
      <c r="H50" s="491">
        <f t="shared" si="13"/>
        <v>743546.34586962243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3220316.7977068345</v>
      </c>
      <c r="E51" s="522">
        <f t="shared" si="10"/>
        <v>379300.57142857142</v>
      </c>
      <c r="F51" s="523">
        <f t="shared" si="11"/>
        <v>2841016.2262782631</v>
      </c>
      <c r="G51" s="524">
        <f t="shared" ref="G51:G72" si="15">+I$12*((D51+F51)/2)+E51</f>
        <v>703030.22738342197</v>
      </c>
      <c r="H51" s="491">
        <f t="shared" ref="H51:H72" si="16">+I$13*((D51+F51)/2)+E51</f>
        <v>703030.22738342197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2841016.2262782631</v>
      </c>
      <c r="E52" s="522">
        <f t="shared" si="10"/>
        <v>379300.57142857142</v>
      </c>
      <c r="F52" s="523">
        <f t="shared" si="11"/>
        <v>2461715.6548496918</v>
      </c>
      <c r="G52" s="524">
        <f t="shared" si="15"/>
        <v>662514.10889722174</v>
      </c>
      <c r="H52" s="491">
        <f t="shared" si="16"/>
        <v>662514.10889722174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2461715.6548496918</v>
      </c>
      <c r="E53" s="522">
        <f t="shared" si="10"/>
        <v>379300.57142857142</v>
      </c>
      <c r="F53" s="523">
        <f t="shared" si="11"/>
        <v>2082415.0834211204</v>
      </c>
      <c r="G53" s="524">
        <f t="shared" si="15"/>
        <v>621997.99041102128</v>
      </c>
      <c r="H53" s="491">
        <f t="shared" si="16"/>
        <v>621997.99041102128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2082415.0834211204</v>
      </c>
      <c r="E54" s="522">
        <f t="shared" si="10"/>
        <v>379300.57142857142</v>
      </c>
      <c r="F54" s="523">
        <f t="shared" si="11"/>
        <v>1703114.5119925491</v>
      </c>
      <c r="G54" s="524">
        <f t="shared" si="15"/>
        <v>581481.87192482094</v>
      </c>
      <c r="H54" s="491">
        <f t="shared" si="16"/>
        <v>581481.87192482094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1703114.5119925491</v>
      </c>
      <c r="E55" s="522">
        <f t="shared" si="10"/>
        <v>379300.57142857142</v>
      </c>
      <c r="F55" s="523">
        <f t="shared" si="11"/>
        <v>1323813.9405639777</v>
      </c>
      <c r="G55" s="524">
        <f t="shared" si="15"/>
        <v>540965.7534386206</v>
      </c>
      <c r="H55" s="491">
        <f t="shared" si="16"/>
        <v>540965.7534386206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1323813.9405639777</v>
      </c>
      <c r="E56" s="522">
        <f t="shared" si="10"/>
        <v>379300.57142857142</v>
      </c>
      <c r="F56" s="523">
        <f t="shared" si="11"/>
        <v>944513.36913540633</v>
      </c>
      <c r="G56" s="524">
        <f t="shared" si="15"/>
        <v>500449.63495242025</v>
      </c>
      <c r="H56" s="491">
        <f t="shared" si="16"/>
        <v>500449.63495242025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944513.36913540633</v>
      </c>
      <c r="E57" s="522">
        <f t="shared" si="10"/>
        <v>379300.57142857142</v>
      </c>
      <c r="F57" s="523">
        <f t="shared" si="11"/>
        <v>565212.79770683497</v>
      </c>
      <c r="G57" s="524">
        <f t="shared" si="15"/>
        <v>459933.51646621991</v>
      </c>
      <c r="H57" s="491">
        <f t="shared" si="16"/>
        <v>459933.51646621991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565212.79770683497</v>
      </c>
      <c r="E58" s="522">
        <f t="shared" si="10"/>
        <v>379300.57142857142</v>
      </c>
      <c r="F58" s="523">
        <f t="shared" si="11"/>
        <v>185912.22627826355</v>
      </c>
      <c r="G58" s="524">
        <f t="shared" si="15"/>
        <v>419417.39798001957</v>
      </c>
      <c r="H58" s="491">
        <f t="shared" si="16"/>
        <v>419417.39798001957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185912.22627826355</v>
      </c>
      <c r="E59" s="522">
        <f t="shared" si="10"/>
        <v>185912.22627826355</v>
      </c>
      <c r="F59" s="523">
        <f t="shared" si="11"/>
        <v>0</v>
      </c>
      <c r="G59" s="524">
        <f t="shared" si="15"/>
        <v>195841.60993243754</v>
      </c>
      <c r="H59" s="491">
        <f t="shared" si="16"/>
        <v>195841.60993243754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15930623.999999998</v>
      </c>
      <c r="F73" s="375"/>
      <c r="G73" s="375">
        <f>SUM(G17:G72)</f>
        <v>53708956.461686134</v>
      </c>
      <c r="H73" s="375">
        <f>SUM(H17:H72)</f>
        <v>53708956.461686134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1826377.362451636</v>
      </c>
      <c r="N87" s="546">
        <f>IF(J92&lt;D11,0,VLOOKUP(J92,C17:O72,11))</f>
        <v>1826377.362451636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1938765.1732345268</v>
      </c>
      <c r="N88" s="550">
        <f>IF(J92&lt;D11,0,VLOOKUP(J92,C99:P154,7))</f>
        <v>1938765.1732345268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112387.81078289077</v>
      </c>
      <c r="N89" s="555">
        <f>+N88-N87</f>
        <v>112387.81078289077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15930624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388551.80487804877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 t="shared" ref="L99:L104" si="17">+H99</f>
        <v>1214975.8636759706</v>
      </c>
      <c r="M99" s="513">
        <f t="shared" ref="M99:M130" si="18">IF(L99&lt;&gt;0,+H99-L99,0)</f>
        <v>0</v>
      </c>
      <c r="N99" s="512">
        <f t="shared" ref="N99:N104" si="19">+I99</f>
        <v>1214975.8636759706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 t="shared" si="17"/>
        <v>2354626.7467602715</v>
      </c>
      <c r="M100" s="514">
        <f>IF(L100&lt;&gt;0,+H100-L100,0)</f>
        <v>0</v>
      </c>
      <c r="N100" s="518">
        <f t="shared" si="19"/>
        <v>2354626.7467602715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23">+I101-H101</f>
        <v>0</v>
      </c>
      <c r="K101" s="514"/>
      <c r="L101" s="518">
        <f t="shared" si="17"/>
        <v>2253819.9284135839</v>
      </c>
      <c r="M101" s="514">
        <f>IF(L101&lt;&gt;0,+H101-L101,0)</f>
        <v>0</v>
      </c>
      <c r="N101" s="518">
        <f t="shared" si="19"/>
        <v>2253819.9284135839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23"/>
        <v>0</v>
      </c>
      <c r="K102" s="514"/>
      <c r="L102" s="518">
        <f t="shared" si="17"/>
        <v>1977639.8776041078</v>
      </c>
      <c r="M102" s="514">
        <f>IF(L102&lt;&gt;0,+H102-L102,0)</f>
        <v>0</v>
      </c>
      <c r="N102" s="518">
        <f t="shared" si="19"/>
        <v>1977639.8776041078</v>
      </c>
      <c r="O102" s="514">
        <f>IF(N102&lt;&gt;0,+I102-N102,0)</f>
        <v>0</v>
      </c>
      <c r="P102" s="514">
        <f>+O102-M102</f>
        <v>0</v>
      </c>
    </row>
    <row r="103" spans="1:16">
      <c r="B103" s="195" t="str">
        <f t="shared" si="22"/>
        <v>IU</v>
      </c>
      <c r="C103" s="507">
        <f>IF(D93="","-",+C102+1)</f>
        <v>2019</v>
      </c>
      <c r="D103" s="629">
        <v>14600611.917774087</v>
      </c>
      <c r="E103" s="630">
        <v>370479.62790697673</v>
      </c>
      <c r="F103" s="631">
        <v>14230132.289867111</v>
      </c>
      <c r="G103" s="631">
        <v>14415372.1038206</v>
      </c>
      <c r="H103" s="633">
        <v>1913508.9365071231</v>
      </c>
      <c r="I103" s="634">
        <v>1913508.9365071231</v>
      </c>
      <c r="J103" s="514">
        <f t="shared" si="23"/>
        <v>0</v>
      </c>
      <c r="K103" s="514"/>
      <c r="L103" s="518">
        <f t="shared" si="17"/>
        <v>1913508.9365071231</v>
      </c>
      <c r="M103" s="514">
        <f>IF(L103&lt;&gt;0,+H103-L103,0)</f>
        <v>0</v>
      </c>
      <c r="N103" s="518">
        <f t="shared" si="19"/>
        <v>1913508.9365071231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14230132.289867111</v>
      </c>
      <c r="E104" s="630">
        <v>379300.57142857142</v>
      </c>
      <c r="F104" s="631">
        <v>13850831.71843854</v>
      </c>
      <c r="G104" s="631">
        <v>14040482.004152825</v>
      </c>
      <c r="H104" s="633">
        <v>1889689.0307729272</v>
      </c>
      <c r="I104" s="634">
        <v>1889689.0307729272</v>
      </c>
      <c r="J104" s="514">
        <f t="shared" si="23"/>
        <v>0</v>
      </c>
      <c r="K104" s="514"/>
      <c r="L104" s="518">
        <f t="shared" si="17"/>
        <v>1889689.0307729272</v>
      </c>
      <c r="M104" s="514">
        <f>IF(L104&lt;&gt;0,+H104-L104,0)</f>
        <v>0</v>
      </c>
      <c r="N104" s="518">
        <f t="shared" si="19"/>
        <v>1889689.0307729272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13850831.71843854</v>
      </c>
      <c r="E105" s="522">
        <f t="shared" ref="E105:E154" si="24">IF(+$J$96&lt;F104,$J$96,D105)</f>
        <v>388551.80487804877</v>
      </c>
      <c r="F105" s="523">
        <f t="shared" ref="F105:F154" si="25">+D105-E105</f>
        <v>13462279.913560491</v>
      </c>
      <c r="G105" s="523">
        <f t="shared" ref="G105:G154" si="26">+(F105+D105)/2</f>
        <v>13656555.815999515</v>
      </c>
      <c r="H105" s="526">
        <f t="shared" ref="H105:H154" si="27">+J$94*G105+E105</f>
        <v>1938765.1732345268</v>
      </c>
      <c r="I105" s="577">
        <f t="shared" ref="I105:I154" si="28">+J$95*G105+E105</f>
        <v>1938765.1732345268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13462279.913560491</v>
      </c>
      <c r="E106" s="522">
        <f t="shared" si="24"/>
        <v>388551.80487804877</v>
      </c>
      <c r="F106" s="523">
        <f t="shared" si="25"/>
        <v>13073728.108682442</v>
      </c>
      <c r="G106" s="523">
        <f t="shared" si="26"/>
        <v>13268004.011121467</v>
      </c>
      <c r="H106" s="526">
        <f t="shared" si="27"/>
        <v>1894659.015698429</v>
      </c>
      <c r="I106" s="577">
        <f t="shared" si="28"/>
        <v>1894659.015698429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13073728.108682442</v>
      </c>
      <c r="E107" s="522">
        <f t="shared" si="24"/>
        <v>388551.80487804877</v>
      </c>
      <c r="F107" s="523">
        <f t="shared" si="25"/>
        <v>12685176.303804394</v>
      </c>
      <c r="G107" s="523">
        <f t="shared" si="26"/>
        <v>12879452.206243418</v>
      </c>
      <c r="H107" s="526">
        <f t="shared" si="27"/>
        <v>1850552.8581623309</v>
      </c>
      <c r="I107" s="577">
        <f t="shared" si="28"/>
        <v>1850552.8581623309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12685176.303804394</v>
      </c>
      <c r="E108" s="522">
        <f t="shared" si="24"/>
        <v>388551.80487804877</v>
      </c>
      <c r="F108" s="523">
        <f t="shared" si="25"/>
        <v>12296624.498926345</v>
      </c>
      <c r="G108" s="523">
        <f t="shared" si="26"/>
        <v>12490900.40136537</v>
      </c>
      <c r="H108" s="526">
        <f t="shared" si="27"/>
        <v>1806446.7006262331</v>
      </c>
      <c r="I108" s="577">
        <f t="shared" si="28"/>
        <v>1806446.7006262331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12296624.498926345</v>
      </c>
      <c r="E109" s="522">
        <f t="shared" si="24"/>
        <v>388551.80487804877</v>
      </c>
      <c r="F109" s="523">
        <f t="shared" si="25"/>
        <v>11908072.694048297</v>
      </c>
      <c r="G109" s="523">
        <f t="shared" si="26"/>
        <v>12102348.596487321</v>
      </c>
      <c r="H109" s="526">
        <f t="shared" si="27"/>
        <v>1762340.5430901353</v>
      </c>
      <c r="I109" s="577">
        <f t="shared" si="28"/>
        <v>1762340.5430901353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11908072.694048297</v>
      </c>
      <c r="E110" s="522">
        <f t="shared" si="24"/>
        <v>388551.80487804877</v>
      </c>
      <c r="F110" s="523">
        <f t="shared" si="25"/>
        <v>11519520.889170248</v>
      </c>
      <c r="G110" s="523">
        <f t="shared" si="26"/>
        <v>11713796.791609272</v>
      </c>
      <c r="H110" s="526">
        <f t="shared" si="27"/>
        <v>1718234.3855540373</v>
      </c>
      <c r="I110" s="577">
        <f t="shared" si="28"/>
        <v>1718234.3855540373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11519520.889170248</v>
      </c>
      <c r="E111" s="522">
        <f t="shared" si="24"/>
        <v>388551.80487804877</v>
      </c>
      <c r="F111" s="523">
        <f t="shared" si="25"/>
        <v>11130969.084292199</v>
      </c>
      <c r="G111" s="523">
        <f t="shared" si="26"/>
        <v>11325244.986731224</v>
      </c>
      <c r="H111" s="526">
        <f t="shared" si="27"/>
        <v>1674128.2280179395</v>
      </c>
      <c r="I111" s="577">
        <f t="shared" si="28"/>
        <v>1674128.2280179395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11130969.084292199</v>
      </c>
      <c r="E112" s="522">
        <f t="shared" si="24"/>
        <v>388551.80487804877</v>
      </c>
      <c r="F112" s="523">
        <f t="shared" si="25"/>
        <v>10742417.279414151</v>
      </c>
      <c r="G112" s="523">
        <f t="shared" si="26"/>
        <v>10936693.181853175</v>
      </c>
      <c r="H112" s="526">
        <f t="shared" si="27"/>
        <v>1630022.0704818415</v>
      </c>
      <c r="I112" s="577">
        <f t="shared" si="28"/>
        <v>1630022.0704818415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10742417.279414151</v>
      </c>
      <c r="E113" s="522">
        <f t="shared" si="24"/>
        <v>388551.80487804877</v>
      </c>
      <c r="F113" s="523">
        <f t="shared" si="25"/>
        <v>10353865.474536102</v>
      </c>
      <c r="G113" s="523">
        <f t="shared" si="26"/>
        <v>10548141.376975127</v>
      </c>
      <c r="H113" s="526">
        <f t="shared" si="27"/>
        <v>1585915.9129457437</v>
      </c>
      <c r="I113" s="577">
        <f t="shared" si="28"/>
        <v>1585915.9129457437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10353865.474536102</v>
      </c>
      <c r="E114" s="522">
        <f t="shared" si="24"/>
        <v>388551.80487804877</v>
      </c>
      <c r="F114" s="523">
        <f t="shared" si="25"/>
        <v>9965313.6696580537</v>
      </c>
      <c r="G114" s="523">
        <f t="shared" si="26"/>
        <v>10159589.572097078</v>
      </c>
      <c r="H114" s="526">
        <f t="shared" si="27"/>
        <v>1541809.7554096456</v>
      </c>
      <c r="I114" s="577">
        <f t="shared" si="28"/>
        <v>1541809.7554096456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9965313.6696580537</v>
      </c>
      <c r="E115" s="522">
        <f t="shared" si="24"/>
        <v>388551.80487804877</v>
      </c>
      <c r="F115" s="523">
        <f t="shared" si="25"/>
        <v>9576761.8647800051</v>
      </c>
      <c r="G115" s="523">
        <f t="shared" si="26"/>
        <v>9771037.7672190294</v>
      </c>
      <c r="H115" s="526">
        <f t="shared" si="27"/>
        <v>1497703.5978735478</v>
      </c>
      <c r="I115" s="577">
        <f t="shared" si="28"/>
        <v>1497703.5978735478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9576761.8647800051</v>
      </c>
      <c r="E116" s="522">
        <f t="shared" si="24"/>
        <v>388551.80487804877</v>
      </c>
      <c r="F116" s="523">
        <f t="shared" si="25"/>
        <v>9188210.0599019565</v>
      </c>
      <c r="G116" s="523">
        <f t="shared" si="26"/>
        <v>9382485.9623409808</v>
      </c>
      <c r="H116" s="526">
        <f t="shared" si="27"/>
        <v>1453597.4403374498</v>
      </c>
      <c r="I116" s="577">
        <f t="shared" si="28"/>
        <v>1453597.4403374498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9188210.0599019565</v>
      </c>
      <c r="E117" s="522">
        <f t="shared" si="24"/>
        <v>388551.80487804877</v>
      </c>
      <c r="F117" s="523">
        <f t="shared" si="25"/>
        <v>8799658.2550239079</v>
      </c>
      <c r="G117" s="523">
        <f t="shared" si="26"/>
        <v>8993934.1574629322</v>
      </c>
      <c r="H117" s="526">
        <f t="shared" si="27"/>
        <v>1409491.282801352</v>
      </c>
      <c r="I117" s="577">
        <f t="shared" si="28"/>
        <v>1409491.282801352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8799658.2550239079</v>
      </c>
      <c r="E118" s="522">
        <f t="shared" si="24"/>
        <v>388551.80487804877</v>
      </c>
      <c r="F118" s="523">
        <f t="shared" si="25"/>
        <v>8411106.4501458593</v>
      </c>
      <c r="G118" s="523">
        <f t="shared" si="26"/>
        <v>8605382.3525848836</v>
      </c>
      <c r="H118" s="526">
        <f t="shared" si="27"/>
        <v>1365385.1252652539</v>
      </c>
      <c r="I118" s="577">
        <f t="shared" si="28"/>
        <v>1365385.1252652539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8411106.4501458593</v>
      </c>
      <c r="E119" s="522">
        <f t="shared" si="24"/>
        <v>388551.80487804877</v>
      </c>
      <c r="F119" s="523">
        <f t="shared" si="25"/>
        <v>8022554.6452678107</v>
      </c>
      <c r="G119" s="523">
        <f t="shared" si="26"/>
        <v>8216830.547706835</v>
      </c>
      <c r="H119" s="526">
        <f t="shared" si="27"/>
        <v>1321278.9677291561</v>
      </c>
      <c r="I119" s="577">
        <f t="shared" si="28"/>
        <v>1321278.9677291561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8022554.6452678107</v>
      </c>
      <c r="E120" s="522">
        <f t="shared" si="24"/>
        <v>388551.80487804877</v>
      </c>
      <c r="F120" s="523">
        <f t="shared" si="25"/>
        <v>7634002.8403897621</v>
      </c>
      <c r="G120" s="523">
        <f t="shared" si="26"/>
        <v>7828278.7428287864</v>
      </c>
      <c r="H120" s="526">
        <f t="shared" si="27"/>
        <v>1277172.8101930581</v>
      </c>
      <c r="I120" s="577">
        <f t="shared" si="28"/>
        <v>1277172.8101930581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7634002.8403897621</v>
      </c>
      <c r="E121" s="522">
        <f t="shared" si="24"/>
        <v>388551.80487804877</v>
      </c>
      <c r="F121" s="523">
        <f t="shared" si="25"/>
        <v>7245451.0355117135</v>
      </c>
      <c r="G121" s="523">
        <f t="shared" si="26"/>
        <v>7439726.9379507378</v>
      </c>
      <c r="H121" s="526">
        <f t="shared" si="27"/>
        <v>1233066.6526569603</v>
      </c>
      <c r="I121" s="577">
        <f t="shared" si="28"/>
        <v>1233066.6526569603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7245451.0355117135</v>
      </c>
      <c r="E122" s="522">
        <f t="shared" si="24"/>
        <v>388551.80487804877</v>
      </c>
      <c r="F122" s="523">
        <f t="shared" si="25"/>
        <v>6856899.2306336649</v>
      </c>
      <c r="G122" s="523">
        <f t="shared" si="26"/>
        <v>7051175.1330726892</v>
      </c>
      <c r="H122" s="526">
        <f t="shared" si="27"/>
        <v>1188960.4951208623</v>
      </c>
      <c r="I122" s="577">
        <f t="shared" si="28"/>
        <v>1188960.4951208623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6856899.2306336649</v>
      </c>
      <c r="E123" s="522">
        <f t="shared" si="24"/>
        <v>388551.80487804877</v>
      </c>
      <c r="F123" s="523">
        <f t="shared" si="25"/>
        <v>6468347.4257556163</v>
      </c>
      <c r="G123" s="523">
        <f t="shared" si="26"/>
        <v>6662623.3281946406</v>
      </c>
      <c r="H123" s="526">
        <f t="shared" si="27"/>
        <v>1144854.3375847645</v>
      </c>
      <c r="I123" s="577">
        <f t="shared" si="28"/>
        <v>1144854.3375847645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6468347.4257556163</v>
      </c>
      <c r="E124" s="522">
        <f t="shared" si="24"/>
        <v>388551.80487804877</v>
      </c>
      <c r="F124" s="523">
        <f t="shared" si="25"/>
        <v>6079795.6208775677</v>
      </c>
      <c r="G124" s="523">
        <f t="shared" si="26"/>
        <v>6274071.523316592</v>
      </c>
      <c r="H124" s="526">
        <f t="shared" si="27"/>
        <v>1100748.1800486667</v>
      </c>
      <c r="I124" s="577">
        <f t="shared" si="28"/>
        <v>1100748.1800486667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6079795.6208775677</v>
      </c>
      <c r="E125" s="522">
        <f t="shared" si="24"/>
        <v>388551.80487804877</v>
      </c>
      <c r="F125" s="523">
        <f t="shared" si="25"/>
        <v>5691243.8159995191</v>
      </c>
      <c r="G125" s="523">
        <f t="shared" si="26"/>
        <v>5885519.7184385434</v>
      </c>
      <c r="H125" s="526">
        <f t="shared" si="27"/>
        <v>1056642.0225125686</v>
      </c>
      <c r="I125" s="577">
        <f t="shared" si="28"/>
        <v>1056642.0225125686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5691243.8159995191</v>
      </c>
      <c r="E126" s="522">
        <f t="shared" si="24"/>
        <v>388551.80487804877</v>
      </c>
      <c r="F126" s="523">
        <f t="shared" si="25"/>
        <v>5302692.0111214705</v>
      </c>
      <c r="G126" s="523">
        <f t="shared" si="26"/>
        <v>5496967.9135604948</v>
      </c>
      <c r="H126" s="526">
        <f t="shared" si="27"/>
        <v>1012535.8649764708</v>
      </c>
      <c r="I126" s="577">
        <f t="shared" si="28"/>
        <v>1012535.8649764708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5302692.0111214705</v>
      </c>
      <c r="E127" s="522">
        <f t="shared" si="24"/>
        <v>388551.80487804877</v>
      </c>
      <c r="F127" s="523">
        <f t="shared" si="25"/>
        <v>4914140.2062434219</v>
      </c>
      <c r="G127" s="523">
        <f t="shared" si="26"/>
        <v>5108416.1086824462</v>
      </c>
      <c r="H127" s="526">
        <f t="shared" si="27"/>
        <v>968429.70744037279</v>
      </c>
      <c r="I127" s="577">
        <f t="shared" si="28"/>
        <v>968429.70744037279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4914140.2062434219</v>
      </c>
      <c r="E128" s="522">
        <f t="shared" si="24"/>
        <v>388551.80487804877</v>
      </c>
      <c r="F128" s="523">
        <f t="shared" si="25"/>
        <v>4525588.4013653733</v>
      </c>
      <c r="G128" s="523">
        <f t="shared" si="26"/>
        <v>4719864.3038043976</v>
      </c>
      <c r="H128" s="526">
        <f t="shared" si="27"/>
        <v>924323.54990427499</v>
      </c>
      <c r="I128" s="577">
        <f t="shared" si="28"/>
        <v>924323.54990427499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4525588.4013653733</v>
      </c>
      <c r="E129" s="522">
        <f t="shared" si="24"/>
        <v>388551.80487804877</v>
      </c>
      <c r="F129" s="523">
        <f t="shared" si="25"/>
        <v>4137036.5964873247</v>
      </c>
      <c r="G129" s="523">
        <f t="shared" si="26"/>
        <v>4331312.498926349</v>
      </c>
      <c r="H129" s="526">
        <f t="shared" si="27"/>
        <v>880217.39236817695</v>
      </c>
      <c r="I129" s="577">
        <f t="shared" si="28"/>
        <v>880217.39236817695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4137036.5964873247</v>
      </c>
      <c r="E130" s="522">
        <f t="shared" si="24"/>
        <v>388551.80487804877</v>
      </c>
      <c r="F130" s="523">
        <f t="shared" si="25"/>
        <v>3748484.7916092761</v>
      </c>
      <c r="G130" s="523">
        <f t="shared" si="26"/>
        <v>3942760.6940483004</v>
      </c>
      <c r="H130" s="526">
        <f t="shared" si="27"/>
        <v>836111.23483207915</v>
      </c>
      <c r="I130" s="577">
        <f t="shared" si="28"/>
        <v>836111.23483207915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3748484.7916092761</v>
      </c>
      <c r="E131" s="522">
        <f t="shared" si="24"/>
        <v>388551.80487804877</v>
      </c>
      <c r="F131" s="523">
        <f t="shared" si="25"/>
        <v>3359932.9867312275</v>
      </c>
      <c r="G131" s="523">
        <f t="shared" si="26"/>
        <v>3554208.8891702518</v>
      </c>
      <c r="H131" s="526">
        <f t="shared" si="27"/>
        <v>792005.07729598123</v>
      </c>
      <c r="I131" s="577">
        <f t="shared" si="28"/>
        <v>792005.07729598123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3359932.9867312275</v>
      </c>
      <c r="E132" s="522">
        <f t="shared" si="24"/>
        <v>388551.80487804877</v>
      </c>
      <c r="F132" s="523">
        <f t="shared" si="25"/>
        <v>2971381.1818531789</v>
      </c>
      <c r="G132" s="523">
        <f t="shared" si="26"/>
        <v>3165657.0842922032</v>
      </c>
      <c r="H132" s="526">
        <f t="shared" si="27"/>
        <v>747898.91975988331</v>
      </c>
      <c r="I132" s="577">
        <f t="shared" si="28"/>
        <v>747898.91975988331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2971381.1818531789</v>
      </c>
      <c r="E133" s="522">
        <f t="shared" si="24"/>
        <v>388551.80487804877</v>
      </c>
      <c r="F133" s="523">
        <f t="shared" si="25"/>
        <v>2582829.3769751303</v>
      </c>
      <c r="G133" s="523">
        <f t="shared" si="26"/>
        <v>2777105.2794141546</v>
      </c>
      <c r="H133" s="526">
        <f t="shared" si="27"/>
        <v>703792.76222378539</v>
      </c>
      <c r="I133" s="577">
        <f t="shared" si="28"/>
        <v>703792.76222378539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2582829.3769751303</v>
      </c>
      <c r="E134" s="522">
        <f t="shared" si="24"/>
        <v>388551.80487804877</v>
      </c>
      <c r="F134" s="523">
        <f t="shared" si="25"/>
        <v>2194277.5720970817</v>
      </c>
      <c r="G134" s="523">
        <f t="shared" si="26"/>
        <v>2388553.474536106</v>
      </c>
      <c r="H134" s="526">
        <f t="shared" si="27"/>
        <v>659686.60468768748</v>
      </c>
      <c r="I134" s="577">
        <f t="shared" si="28"/>
        <v>659686.60468768748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2194277.5720970817</v>
      </c>
      <c r="E135" s="522">
        <f t="shared" si="24"/>
        <v>388551.80487804877</v>
      </c>
      <c r="F135" s="523">
        <f t="shared" si="25"/>
        <v>1805725.7672190329</v>
      </c>
      <c r="G135" s="523">
        <f t="shared" si="26"/>
        <v>2000001.6696580574</v>
      </c>
      <c r="H135" s="526">
        <f t="shared" si="27"/>
        <v>615580.44715158956</v>
      </c>
      <c r="I135" s="577">
        <f t="shared" si="28"/>
        <v>615580.44715158956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1805725.7672190329</v>
      </c>
      <c r="E136" s="522">
        <f t="shared" si="24"/>
        <v>388551.80487804877</v>
      </c>
      <c r="F136" s="523">
        <f t="shared" si="25"/>
        <v>1417173.962340984</v>
      </c>
      <c r="G136" s="523">
        <f t="shared" si="26"/>
        <v>1611449.8647800083</v>
      </c>
      <c r="H136" s="526">
        <f t="shared" si="27"/>
        <v>571474.28961549164</v>
      </c>
      <c r="I136" s="577">
        <f t="shared" si="28"/>
        <v>571474.28961549164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1417173.962340984</v>
      </c>
      <c r="E137" s="522">
        <f t="shared" si="24"/>
        <v>388551.80487804877</v>
      </c>
      <c r="F137" s="523">
        <f t="shared" si="25"/>
        <v>1028622.1574629352</v>
      </c>
      <c r="G137" s="523">
        <f t="shared" si="26"/>
        <v>1222898.0599019597</v>
      </c>
      <c r="H137" s="526">
        <f t="shared" si="27"/>
        <v>527368.13207939372</v>
      </c>
      <c r="I137" s="577">
        <f t="shared" si="28"/>
        <v>527368.13207939372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1028622.1574629352</v>
      </c>
      <c r="E138" s="522">
        <f t="shared" si="24"/>
        <v>388551.80487804877</v>
      </c>
      <c r="F138" s="523">
        <f t="shared" si="25"/>
        <v>640070.35258488636</v>
      </c>
      <c r="G138" s="523">
        <f t="shared" si="26"/>
        <v>834346.25502391078</v>
      </c>
      <c r="H138" s="526">
        <f t="shared" si="27"/>
        <v>483261.9745432958</v>
      </c>
      <c r="I138" s="577">
        <f t="shared" si="28"/>
        <v>483261.9745432958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640070.35258488636</v>
      </c>
      <c r="E139" s="522">
        <f t="shared" si="24"/>
        <v>388551.80487804877</v>
      </c>
      <c r="F139" s="523">
        <f t="shared" si="25"/>
        <v>251518.54770683759</v>
      </c>
      <c r="G139" s="523">
        <f t="shared" si="26"/>
        <v>445794.45014586195</v>
      </c>
      <c r="H139" s="526">
        <f t="shared" si="27"/>
        <v>439155.81700719782</v>
      </c>
      <c r="I139" s="577">
        <f t="shared" si="28"/>
        <v>439155.81700719782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251518.54770683759</v>
      </c>
      <c r="E140" s="522">
        <f t="shared" si="24"/>
        <v>251518.54770683759</v>
      </c>
      <c r="F140" s="523">
        <f t="shared" si="25"/>
        <v>0</v>
      </c>
      <c r="G140" s="523">
        <f t="shared" si="26"/>
        <v>125759.2738534188</v>
      </c>
      <c r="H140" s="526">
        <f t="shared" si="27"/>
        <v>265794.01438738767</v>
      </c>
      <c r="I140" s="577">
        <f t="shared" si="28"/>
        <v>265794.01438738767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0</v>
      </c>
      <c r="E141" s="522">
        <f t="shared" si="24"/>
        <v>0</v>
      </c>
      <c r="F141" s="523">
        <f t="shared" si="25"/>
        <v>0</v>
      </c>
      <c r="G141" s="523">
        <f t="shared" si="26"/>
        <v>0</v>
      </c>
      <c r="H141" s="526">
        <f t="shared" si="27"/>
        <v>0</v>
      </c>
      <c r="I141" s="577">
        <f t="shared" si="28"/>
        <v>0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15930624</v>
      </c>
      <c r="F155" s="375"/>
      <c r="G155" s="375"/>
      <c r="H155" s="375">
        <f>SUM(H99:H154)</f>
        <v>53483671.727351546</v>
      </c>
      <c r="I155" s="375">
        <f>SUM(I99:I154)</f>
        <v>53483671.727351546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641285.56745480897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641285.56745480897</v>
      </c>
      <c r="O6" s="269"/>
      <c r="P6" s="269"/>
    </row>
    <row r="7" spans="1:16" ht="13.5" thickBot="1">
      <c r="C7" s="467" t="s">
        <v>48</v>
      </c>
      <c r="D7" s="624" t="s">
        <v>343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5522411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131485.97619047618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704094.90197021642</v>
      </c>
      <c r="H20" s="639">
        <v>704094.90197021642</v>
      </c>
      <c r="I20" s="511">
        <f t="shared" si="3"/>
        <v>0</v>
      </c>
      <c r="J20" s="511"/>
      <c r="K20" s="518">
        <f t="shared" si="0"/>
        <v>704094.90197021642</v>
      </c>
      <c r="L20" s="519">
        <f t="shared" si="1"/>
        <v>0</v>
      </c>
      <c r="M20" s="518">
        <f t="shared" si="2"/>
        <v>704094.90197021642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126271.74418604652</v>
      </c>
      <c r="F21" s="631">
        <v>4916933.836831159</v>
      </c>
      <c r="G21" s="630">
        <v>622065.93295104732</v>
      </c>
      <c r="H21" s="639">
        <v>622065.93295104732</v>
      </c>
      <c r="I21" s="511">
        <f t="shared" si="3"/>
        <v>0</v>
      </c>
      <c r="J21" s="511"/>
      <c r="K21" s="518">
        <f t="shared" si="0"/>
        <v>622065.93295104732</v>
      </c>
      <c r="L21" s="519">
        <f t="shared" si="1"/>
        <v>0</v>
      </c>
      <c r="M21" s="518">
        <f t="shared" si="2"/>
        <v>622065.93295104732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762048.96601931518</v>
      </c>
      <c r="H22" s="639">
        <v>762048.96601931518</v>
      </c>
      <c r="I22" s="511">
        <f t="shared" si="3"/>
        <v>0</v>
      </c>
      <c r="J22" s="511"/>
      <c r="K22" s="518">
        <f t="shared" si="0"/>
        <v>762048.96601931518</v>
      </c>
      <c r="L22" s="519">
        <f t="shared" si="1"/>
        <v>0</v>
      </c>
      <c r="M22" s="518">
        <f t="shared" si="2"/>
        <v>762048.96601931518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4874966.8856116468</v>
      </c>
      <c r="E23" s="630">
        <v>131485.97619047618</v>
      </c>
      <c r="F23" s="631">
        <v>4743480.9094211711</v>
      </c>
      <c r="G23" s="630">
        <v>641285.56745480897</v>
      </c>
      <c r="H23" s="639">
        <v>641285.56745480897</v>
      </c>
      <c r="I23" s="511">
        <f t="shared" si="3"/>
        <v>0</v>
      </c>
      <c r="J23" s="511"/>
      <c r="K23" s="518">
        <f t="shared" ref="K23" si="7">G23</f>
        <v>641285.56745480897</v>
      </c>
      <c r="L23" s="519">
        <f t="shared" ref="L23" si="8">IF(K23&lt;&gt;0,+G23-K23,0)</f>
        <v>0</v>
      </c>
      <c r="M23" s="518">
        <f t="shared" ref="M23" si="9">H23</f>
        <v>641285.56745480897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4743480.9094211711</v>
      </c>
      <c r="E24" s="522">
        <f t="shared" ref="E24:E72" si="10">IF(+$I$14&lt;F23,$I$14,D24)</f>
        <v>131485.97619047618</v>
      </c>
      <c r="F24" s="523">
        <f t="shared" ref="F24:F72" si="11">+D24-E24</f>
        <v>4611994.9332306953</v>
      </c>
      <c r="G24" s="524">
        <f t="shared" ref="G24:G50" si="12">+I$12*((D24+F24)/2)+E24</f>
        <v>631152.46272917243</v>
      </c>
      <c r="H24" s="491">
        <f t="shared" ref="H24:H50" si="13">+I$13*((D24+F24)/2)+E24</f>
        <v>631152.46272917243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4611994.9332306953</v>
      </c>
      <c r="E25" s="522">
        <f t="shared" si="10"/>
        <v>131485.97619047618</v>
      </c>
      <c r="F25" s="523">
        <f t="shared" si="11"/>
        <v>4480508.9570402196</v>
      </c>
      <c r="G25" s="524">
        <f t="shared" si="12"/>
        <v>617107.39717458421</v>
      </c>
      <c r="H25" s="491">
        <f t="shared" si="13"/>
        <v>617107.39717458421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4480508.9570402196</v>
      </c>
      <c r="E26" s="522">
        <f t="shared" si="10"/>
        <v>131485.97619047618</v>
      </c>
      <c r="F26" s="523">
        <f t="shared" si="11"/>
        <v>4349022.9808497438</v>
      </c>
      <c r="G26" s="524">
        <f t="shared" si="12"/>
        <v>603062.33161999611</v>
      </c>
      <c r="H26" s="491">
        <f t="shared" si="13"/>
        <v>603062.33161999611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4349022.9808497438</v>
      </c>
      <c r="E27" s="522">
        <f t="shared" si="10"/>
        <v>131485.97619047618</v>
      </c>
      <c r="F27" s="523">
        <f t="shared" si="11"/>
        <v>4217537.0046592681</v>
      </c>
      <c r="G27" s="524">
        <f t="shared" si="12"/>
        <v>589017.26606540789</v>
      </c>
      <c r="H27" s="491">
        <f t="shared" si="13"/>
        <v>589017.26606540789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4217537.0046592681</v>
      </c>
      <c r="E28" s="522">
        <f t="shared" si="10"/>
        <v>131485.97619047618</v>
      </c>
      <c r="F28" s="523">
        <f t="shared" si="11"/>
        <v>4086051.0284687919</v>
      </c>
      <c r="G28" s="524">
        <f t="shared" si="12"/>
        <v>574972.20051081979</v>
      </c>
      <c r="H28" s="491">
        <f t="shared" si="13"/>
        <v>574972.20051081979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4086051.0284687919</v>
      </c>
      <c r="E29" s="522">
        <f t="shared" si="10"/>
        <v>131485.97619047618</v>
      </c>
      <c r="F29" s="523">
        <f t="shared" si="11"/>
        <v>3954565.0522783156</v>
      </c>
      <c r="G29" s="524">
        <f t="shared" si="12"/>
        <v>560927.13495623146</v>
      </c>
      <c r="H29" s="491">
        <f t="shared" si="13"/>
        <v>560927.13495623146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3954565.0522783156</v>
      </c>
      <c r="E30" s="522">
        <f t="shared" si="10"/>
        <v>131485.97619047618</v>
      </c>
      <c r="F30" s="523">
        <f t="shared" si="11"/>
        <v>3823079.0760878394</v>
      </c>
      <c r="G30" s="524">
        <f t="shared" si="12"/>
        <v>546882.06940164336</v>
      </c>
      <c r="H30" s="491">
        <f t="shared" si="13"/>
        <v>546882.06940164336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3823079.0760878394</v>
      </c>
      <c r="E31" s="522">
        <f t="shared" si="10"/>
        <v>131485.97619047618</v>
      </c>
      <c r="F31" s="523">
        <f t="shared" si="11"/>
        <v>3691593.0998973632</v>
      </c>
      <c r="G31" s="524">
        <f t="shared" si="12"/>
        <v>532837.00384705502</v>
      </c>
      <c r="H31" s="491">
        <f t="shared" si="13"/>
        <v>532837.00384705502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3691593.0998973632</v>
      </c>
      <c r="E32" s="522">
        <f t="shared" si="10"/>
        <v>131485.97619047618</v>
      </c>
      <c r="F32" s="523">
        <f t="shared" si="11"/>
        <v>3560107.123706887</v>
      </c>
      <c r="G32" s="524">
        <f t="shared" si="12"/>
        <v>518791.93829246692</v>
      </c>
      <c r="H32" s="491">
        <f t="shared" si="13"/>
        <v>518791.93829246692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3560107.123706887</v>
      </c>
      <c r="E33" s="522">
        <f t="shared" si="10"/>
        <v>131485.97619047618</v>
      </c>
      <c r="F33" s="523">
        <f t="shared" si="11"/>
        <v>3428621.1475164108</v>
      </c>
      <c r="G33" s="524">
        <f t="shared" si="12"/>
        <v>504746.8727378787</v>
      </c>
      <c r="H33" s="491">
        <f t="shared" si="13"/>
        <v>504746.8727378787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3428621.1475164108</v>
      </c>
      <c r="E34" s="522">
        <f t="shared" si="10"/>
        <v>131485.97619047618</v>
      </c>
      <c r="F34" s="523">
        <f t="shared" si="11"/>
        <v>3297135.1713259346</v>
      </c>
      <c r="G34" s="524">
        <f t="shared" si="12"/>
        <v>490701.80718329048</v>
      </c>
      <c r="H34" s="491">
        <f t="shared" si="13"/>
        <v>490701.80718329048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3297135.1713259346</v>
      </c>
      <c r="E35" s="522">
        <f t="shared" si="10"/>
        <v>131485.97619047618</v>
      </c>
      <c r="F35" s="523">
        <f t="shared" si="11"/>
        <v>3165649.1951354584</v>
      </c>
      <c r="G35" s="524">
        <f t="shared" si="12"/>
        <v>476656.74162870226</v>
      </c>
      <c r="H35" s="491">
        <f t="shared" si="13"/>
        <v>476656.74162870226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3165649.1951354584</v>
      </c>
      <c r="E36" s="522">
        <f t="shared" si="10"/>
        <v>131485.97619047618</v>
      </c>
      <c r="F36" s="523">
        <f t="shared" si="11"/>
        <v>3034163.2189449822</v>
      </c>
      <c r="G36" s="524">
        <f t="shared" si="12"/>
        <v>462611.67607411405</v>
      </c>
      <c r="H36" s="491">
        <f t="shared" si="13"/>
        <v>462611.67607411405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3034163.2189449822</v>
      </c>
      <c r="E37" s="522">
        <f t="shared" si="10"/>
        <v>131485.97619047618</v>
      </c>
      <c r="F37" s="523">
        <f t="shared" si="11"/>
        <v>2902677.2427545059</v>
      </c>
      <c r="G37" s="524">
        <f t="shared" si="12"/>
        <v>448566.61051952583</v>
      </c>
      <c r="H37" s="491">
        <f t="shared" si="13"/>
        <v>448566.61051952583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2902677.2427545059</v>
      </c>
      <c r="E38" s="522">
        <f t="shared" si="10"/>
        <v>131485.97619047618</v>
      </c>
      <c r="F38" s="523">
        <f t="shared" si="11"/>
        <v>2771191.2665640297</v>
      </c>
      <c r="G38" s="524">
        <f t="shared" si="12"/>
        <v>434521.54496493761</v>
      </c>
      <c r="H38" s="491">
        <f t="shared" si="13"/>
        <v>434521.54496493761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2771191.2665640297</v>
      </c>
      <c r="E39" s="522">
        <f t="shared" si="10"/>
        <v>131485.97619047618</v>
      </c>
      <c r="F39" s="523">
        <f t="shared" si="11"/>
        <v>2639705.2903735535</v>
      </c>
      <c r="G39" s="524">
        <f t="shared" si="12"/>
        <v>420476.47941034939</v>
      </c>
      <c r="H39" s="491">
        <f t="shared" si="13"/>
        <v>420476.47941034939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2639705.2903735535</v>
      </c>
      <c r="E40" s="522">
        <f t="shared" si="10"/>
        <v>131485.97619047618</v>
      </c>
      <c r="F40" s="523">
        <f t="shared" si="11"/>
        <v>2508219.3141830773</v>
      </c>
      <c r="G40" s="524">
        <f t="shared" si="12"/>
        <v>406431.41385576129</v>
      </c>
      <c r="H40" s="491">
        <f t="shared" si="13"/>
        <v>406431.41385576129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2508219.3141830773</v>
      </c>
      <c r="E41" s="522">
        <f t="shared" si="10"/>
        <v>131485.97619047618</v>
      </c>
      <c r="F41" s="523">
        <f t="shared" si="11"/>
        <v>2376733.3379926011</v>
      </c>
      <c r="G41" s="524">
        <f t="shared" si="12"/>
        <v>392386.34830117295</v>
      </c>
      <c r="H41" s="491">
        <f t="shared" si="13"/>
        <v>392386.34830117295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2376733.3379926011</v>
      </c>
      <c r="E42" s="522">
        <f t="shared" si="10"/>
        <v>131485.97619047618</v>
      </c>
      <c r="F42" s="523">
        <f t="shared" si="11"/>
        <v>2245247.3618021249</v>
      </c>
      <c r="G42" s="524">
        <f t="shared" si="12"/>
        <v>378341.28274658485</v>
      </c>
      <c r="H42" s="491">
        <f t="shared" si="13"/>
        <v>378341.28274658485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2245247.3618021249</v>
      </c>
      <c r="E43" s="522">
        <f t="shared" si="10"/>
        <v>131485.97619047618</v>
      </c>
      <c r="F43" s="523">
        <f t="shared" si="11"/>
        <v>2113761.3856116487</v>
      </c>
      <c r="G43" s="524">
        <f t="shared" si="12"/>
        <v>364296.21719199658</v>
      </c>
      <c r="H43" s="491">
        <f t="shared" si="13"/>
        <v>364296.21719199658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2113761.3856116487</v>
      </c>
      <c r="E44" s="522">
        <f t="shared" si="10"/>
        <v>131485.97619047618</v>
      </c>
      <c r="F44" s="523">
        <f t="shared" si="11"/>
        <v>1982275.4094211725</v>
      </c>
      <c r="G44" s="524">
        <f t="shared" si="12"/>
        <v>350251.15163740842</v>
      </c>
      <c r="H44" s="491">
        <f t="shared" si="13"/>
        <v>350251.15163740842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1982275.4094211725</v>
      </c>
      <c r="E45" s="522">
        <f t="shared" si="10"/>
        <v>131485.97619047618</v>
      </c>
      <c r="F45" s="523">
        <f t="shared" si="11"/>
        <v>1850789.4332306962</v>
      </c>
      <c r="G45" s="524">
        <f t="shared" si="12"/>
        <v>336206.0860828202</v>
      </c>
      <c r="H45" s="491">
        <f t="shared" si="13"/>
        <v>336206.0860828202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1850789.4332306962</v>
      </c>
      <c r="E46" s="522">
        <f t="shared" si="10"/>
        <v>131485.97619047618</v>
      </c>
      <c r="F46" s="523">
        <f t="shared" si="11"/>
        <v>1719303.45704022</v>
      </c>
      <c r="G46" s="524">
        <f t="shared" si="12"/>
        <v>322161.02052823198</v>
      </c>
      <c r="H46" s="491">
        <f t="shared" si="13"/>
        <v>322161.02052823198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1719303.45704022</v>
      </c>
      <c r="E47" s="522">
        <f t="shared" si="10"/>
        <v>131485.97619047618</v>
      </c>
      <c r="F47" s="523">
        <f t="shared" si="11"/>
        <v>1587817.4808497438</v>
      </c>
      <c r="G47" s="524">
        <f t="shared" si="12"/>
        <v>308115.95497364376</v>
      </c>
      <c r="H47" s="491">
        <f t="shared" si="13"/>
        <v>308115.95497364376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1587817.4808497438</v>
      </c>
      <c r="E48" s="522">
        <f t="shared" si="10"/>
        <v>131485.97619047618</v>
      </c>
      <c r="F48" s="523">
        <f t="shared" si="11"/>
        <v>1456331.5046592676</v>
      </c>
      <c r="G48" s="524">
        <f t="shared" si="12"/>
        <v>294070.88941905554</v>
      </c>
      <c r="H48" s="491">
        <f t="shared" si="13"/>
        <v>294070.88941905554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1456331.5046592676</v>
      </c>
      <c r="E49" s="522">
        <f t="shared" si="10"/>
        <v>131485.97619047618</v>
      </c>
      <c r="F49" s="523">
        <f t="shared" si="11"/>
        <v>1324845.5284687914</v>
      </c>
      <c r="G49" s="524">
        <f t="shared" si="12"/>
        <v>280025.82386446733</v>
      </c>
      <c r="H49" s="491">
        <f t="shared" si="13"/>
        <v>280025.82386446733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1324845.5284687914</v>
      </c>
      <c r="E50" s="522">
        <f t="shared" si="10"/>
        <v>131485.97619047618</v>
      </c>
      <c r="F50" s="523">
        <f t="shared" si="11"/>
        <v>1193359.5522783152</v>
      </c>
      <c r="G50" s="524">
        <f t="shared" si="12"/>
        <v>265980.75830987911</v>
      </c>
      <c r="H50" s="491">
        <f t="shared" si="13"/>
        <v>265980.75830987911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1193359.5522783152</v>
      </c>
      <c r="E51" s="522">
        <f t="shared" si="10"/>
        <v>131485.97619047618</v>
      </c>
      <c r="F51" s="523">
        <f t="shared" si="11"/>
        <v>1061873.576087839</v>
      </c>
      <c r="G51" s="524">
        <f t="shared" ref="G51:G72" si="15">+I$12*((D51+F51)/2)+E51</f>
        <v>251935.69275529095</v>
      </c>
      <c r="H51" s="491">
        <f t="shared" ref="H51:H72" si="16">+I$13*((D51+F51)/2)+E51</f>
        <v>251935.69275529095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1061873.576087839</v>
      </c>
      <c r="E52" s="522">
        <f t="shared" si="10"/>
        <v>131485.97619047618</v>
      </c>
      <c r="F52" s="523">
        <f t="shared" si="11"/>
        <v>930387.59989736276</v>
      </c>
      <c r="G52" s="524">
        <f t="shared" si="15"/>
        <v>237890.62720070273</v>
      </c>
      <c r="H52" s="491">
        <f t="shared" si="16"/>
        <v>237890.62720070273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930387.59989736276</v>
      </c>
      <c r="E53" s="522">
        <f t="shared" si="10"/>
        <v>131485.97619047618</v>
      </c>
      <c r="F53" s="523">
        <f t="shared" si="11"/>
        <v>798901.62370688654</v>
      </c>
      <c r="G53" s="524">
        <f t="shared" si="15"/>
        <v>223845.56164611451</v>
      </c>
      <c r="H53" s="491">
        <f t="shared" si="16"/>
        <v>223845.56164611451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798901.62370688654</v>
      </c>
      <c r="E54" s="522">
        <f t="shared" si="10"/>
        <v>131485.97619047618</v>
      </c>
      <c r="F54" s="523">
        <f t="shared" si="11"/>
        <v>667415.64751641033</v>
      </c>
      <c r="G54" s="524">
        <f t="shared" si="15"/>
        <v>209800.49609152629</v>
      </c>
      <c r="H54" s="491">
        <f t="shared" si="16"/>
        <v>209800.49609152629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667415.64751641033</v>
      </c>
      <c r="E55" s="522">
        <f t="shared" si="10"/>
        <v>131485.97619047618</v>
      </c>
      <c r="F55" s="523">
        <f t="shared" si="11"/>
        <v>535929.67132593412</v>
      </c>
      <c r="G55" s="524">
        <f t="shared" si="15"/>
        <v>195755.43053693807</v>
      </c>
      <c r="H55" s="491">
        <f t="shared" si="16"/>
        <v>195755.43053693807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535929.67132593412</v>
      </c>
      <c r="E56" s="522">
        <f t="shared" si="10"/>
        <v>131485.97619047618</v>
      </c>
      <c r="F56" s="523">
        <f t="shared" si="11"/>
        <v>404443.69513545791</v>
      </c>
      <c r="G56" s="524">
        <f t="shared" si="15"/>
        <v>181710.36498234989</v>
      </c>
      <c r="H56" s="491">
        <f t="shared" si="16"/>
        <v>181710.36498234989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404443.69513545791</v>
      </c>
      <c r="E57" s="522">
        <f t="shared" si="10"/>
        <v>131485.97619047618</v>
      </c>
      <c r="F57" s="523">
        <f t="shared" si="11"/>
        <v>272957.71894498169</v>
      </c>
      <c r="G57" s="524">
        <f t="shared" si="15"/>
        <v>167665.29942776167</v>
      </c>
      <c r="H57" s="491">
        <f t="shared" si="16"/>
        <v>167665.29942776167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272957.71894498169</v>
      </c>
      <c r="E58" s="522">
        <f t="shared" si="10"/>
        <v>131485.97619047618</v>
      </c>
      <c r="F58" s="523">
        <f t="shared" si="11"/>
        <v>141471.74275450551</v>
      </c>
      <c r="G58" s="524">
        <f t="shared" si="15"/>
        <v>153620.23387317348</v>
      </c>
      <c r="H58" s="491">
        <f t="shared" si="16"/>
        <v>153620.23387317348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141471.74275450551</v>
      </c>
      <c r="E59" s="522">
        <f t="shared" si="10"/>
        <v>131485.97619047618</v>
      </c>
      <c r="F59" s="523">
        <f t="shared" si="11"/>
        <v>9985.7665640293271</v>
      </c>
      <c r="G59" s="524">
        <f t="shared" si="15"/>
        <v>139575.16831858526</v>
      </c>
      <c r="H59" s="491">
        <f t="shared" si="16"/>
        <v>139575.16831858526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9985.7665640293271</v>
      </c>
      <c r="E60" s="522">
        <f t="shared" si="10"/>
        <v>9985.7665640293271</v>
      </c>
      <c r="F60" s="523">
        <f t="shared" si="11"/>
        <v>0</v>
      </c>
      <c r="G60" s="524">
        <f t="shared" si="15"/>
        <v>10519.096239436816</v>
      </c>
      <c r="H60" s="491">
        <f t="shared" si="16"/>
        <v>10519.096239436816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5522410.9999999972</v>
      </c>
      <c r="F73" s="375"/>
      <c r="G73" s="375">
        <f>SUM(G17:G72)</f>
        <v>18882536.53281327</v>
      </c>
      <c r="H73" s="375">
        <f>SUM(H17:H72)</f>
        <v>18882536.53281327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641285.56745480897</v>
      </c>
      <c r="N87" s="546">
        <f>IF(J92&lt;D11,0,VLOOKUP(J92,C17:O72,11))</f>
        <v>641285.56745480897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680305.10608642804</v>
      </c>
      <c r="N88" s="550">
        <f>IF(J92&lt;D11,0,VLOOKUP(J92,C99:P154,7))</f>
        <v>680305.10608642804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39019.538631619071</v>
      </c>
      <c r="N89" s="555">
        <f>+N88-N87</f>
        <v>39019.538631619071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5522411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134692.95121951221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 t="shared" ref="L99:L104" si="17">+H99</f>
        <v>353575.82530859788</v>
      </c>
      <c r="M99" s="513">
        <f t="shared" ref="M99:M130" si="18">IF(L99&lt;&gt;0,+H99-L99,0)</f>
        <v>0</v>
      </c>
      <c r="N99" s="512">
        <f t="shared" ref="N99:N104" si="19">+I99</f>
        <v>353575.82530859788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 t="shared" si="17"/>
        <v>803421.15279042628</v>
      </c>
      <c r="M100" s="514">
        <f>IF(L100&lt;&gt;0,+H100-L100,0)</f>
        <v>0</v>
      </c>
      <c r="N100" s="518">
        <f t="shared" si="19"/>
        <v>803421.15279042628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23">+I101-H101</f>
        <v>0</v>
      </c>
      <c r="K101" s="514"/>
      <c r="L101" s="518">
        <f t="shared" si="17"/>
        <v>779055.49944878952</v>
      </c>
      <c r="M101" s="514">
        <f>IF(L101&lt;&gt;0,+H101-L101,0)</f>
        <v>0</v>
      </c>
      <c r="N101" s="518">
        <f t="shared" si="19"/>
        <v>779055.49944878952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23"/>
        <v>0</v>
      </c>
      <c r="K102" s="514"/>
      <c r="L102" s="518">
        <f t="shared" si="17"/>
        <v>680583.00655464595</v>
      </c>
      <c r="M102" s="514">
        <f>IF(L102&lt;&gt;0,+H102-L102,0)</f>
        <v>0</v>
      </c>
      <c r="N102" s="518">
        <f t="shared" si="19"/>
        <v>680583.00655464595</v>
      </c>
      <c r="O102" s="514">
        <f>IF(N102&lt;&gt;0,+I102-N102,0)</f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2019</v>
      </c>
      <c r="D103" s="629">
        <v>5133813.6987818396</v>
      </c>
      <c r="E103" s="630">
        <v>128428.16279069768</v>
      </c>
      <c r="F103" s="631">
        <v>5005385.5359911416</v>
      </c>
      <c r="G103" s="631">
        <v>5069599.6173864901</v>
      </c>
      <c r="H103" s="633">
        <v>671080.87658517435</v>
      </c>
      <c r="I103" s="634">
        <v>671080.87658517435</v>
      </c>
      <c r="J103" s="514">
        <f t="shared" si="23"/>
        <v>0</v>
      </c>
      <c r="K103" s="514"/>
      <c r="L103" s="518">
        <f t="shared" si="17"/>
        <v>671080.87658517435</v>
      </c>
      <c r="M103" s="514">
        <f>IF(L103&lt;&gt;0,+H103-L103,0)</f>
        <v>0</v>
      </c>
      <c r="N103" s="518">
        <f t="shared" si="19"/>
        <v>671080.87658517435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5005385.5359911416</v>
      </c>
      <c r="E104" s="630">
        <v>131485.97619047618</v>
      </c>
      <c r="F104" s="631">
        <v>4873899.5598006658</v>
      </c>
      <c r="G104" s="631">
        <v>4939642.5478959037</v>
      </c>
      <c r="H104" s="633">
        <v>662862.25625134655</v>
      </c>
      <c r="I104" s="634">
        <v>662862.25625134655</v>
      </c>
      <c r="J104" s="514">
        <f t="shared" si="23"/>
        <v>0</v>
      </c>
      <c r="K104" s="514"/>
      <c r="L104" s="518">
        <f t="shared" si="17"/>
        <v>662862.25625134655</v>
      </c>
      <c r="M104" s="514">
        <f>IF(L104&lt;&gt;0,+H104-L104,0)</f>
        <v>0</v>
      </c>
      <c r="N104" s="518">
        <f t="shared" si="19"/>
        <v>662862.25625134655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4873899.5598006658</v>
      </c>
      <c r="E105" s="522">
        <f t="shared" ref="E105:E154" si="24">IF(+$J$96&lt;F104,$J$96,D105)</f>
        <v>134692.95121951221</v>
      </c>
      <c r="F105" s="523">
        <f t="shared" ref="F105:F154" si="25">+D105-E105</f>
        <v>4739206.6085811537</v>
      </c>
      <c r="G105" s="523">
        <f t="shared" ref="G105:G154" si="26">+(F105+D105)/2</f>
        <v>4806553.0841909098</v>
      </c>
      <c r="H105" s="526">
        <f t="shared" ref="H105:H154" si="27">+J$94*G105+E105</f>
        <v>680305.10608642804</v>
      </c>
      <c r="I105" s="577">
        <f t="shared" ref="I105:I154" si="28">+J$95*G105+E105</f>
        <v>680305.10608642804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4739206.6085811537</v>
      </c>
      <c r="E106" s="522">
        <f t="shared" si="24"/>
        <v>134692.95121951221</v>
      </c>
      <c r="F106" s="523">
        <f t="shared" si="25"/>
        <v>4604513.6573616415</v>
      </c>
      <c r="G106" s="523">
        <f t="shared" si="26"/>
        <v>4671860.1329713976</v>
      </c>
      <c r="H106" s="526">
        <f t="shared" si="27"/>
        <v>665015.53993101069</v>
      </c>
      <c r="I106" s="577">
        <f t="shared" si="28"/>
        <v>665015.53993101069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4604513.6573616415</v>
      </c>
      <c r="E107" s="522">
        <f t="shared" si="24"/>
        <v>134692.95121951221</v>
      </c>
      <c r="F107" s="523">
        <f t="shared" si="25"/>
        <v>4469820.7061421294</v>
      </c>
      <c r="G107" s="523">
        <f t="shared" si="26"/>
        <v>4537167.1817518855</v>
      </c>
      <c r="H107" s="526">
        <f t="shared" si="27"/>
        <v>649725.97377559333</v>
      </c>
      <c r="I107" s="577">
        <f t="shared" si="28"/>
        <v>649725.97377559333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4469820.7061421294</v>
      </c>
      <c r="E108" s="522">
        <f t="shared" si="24"/>
        <v>134692.95121951221</v>
      </c>
      <c r="F108" s="523">
        <f t="shared" si="25"/>
        <v>4335127.7549226172</v>
      </c>
      <c r="G108" s="523">
        <f t="shared" si="26"/>
        <v>4402474.2305323733</v>
      </c>
      <c r="H108" s="526">
        <f t="shared" si="27"/>
        <v>634436.40762017597</v>
      </c>
      <c r="I108" s="577">
        <f t="shared" si="28"/>
        <v>634436.40762017597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4335127.7549226172</v>
      </c>
      <c r="E109" s="522">
        <f t="shared" si="24"/>
        <v>134692.95121951221</v>
      </c>
      <c r="F109" s="523">
        <f t="shared" si="25"/>
        <v>4200434.8037031051</v>
      </c>
      <c r="G109" s="523">
        <f t="shared" si="26"/>
        <v>4267781.2793128612</v>
      </c>
      <c r="H109" s="526">
        <f t="shared" si="27"/>
        <v>619146.8414647585</v>
      </c>
      <c r="I109" s="577">
        <f t="shared" si="28"/>
        <v>619146.8414647585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4200434.8037031051</v>
      </c>
      <c r="E110" s="522">
        <f t="shared" si="24"/>
        <v>134692.95121951221</v>
      </c>
      <c r="F110" s="523">
        <f t="shared" si="25"/>
        <v>4065741.8524835929</v>
      </c>
      <c r="G110" s="523">
        <f t="shared" si="26"/>
        <v>4133088.328093349</v>
      </c>
      <c r="H110" s="526">
        <f t="shared" si="27"/>
        <v>603857.27530934114</v>
      </c>
      <c r="I110" s="577">
        <f t="shared" si="28"/>
        <v>603857.27530934114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4065741.8524835929</v>
      </c>
      <c r="E111" s="522">
        <f t="shared" si="24"/>
        <v>134692.95121951221</v>
      </c>
      <c r="F111" s="523">
        <f t="shared" si="25"/>
        <v>3931048.9012640808</v>
      </c>
      <c r="G111" s="523">
        <f t="shared" si="26"/>
        <v>3998395.3768738369</v>
      </c>
      <c r="H111" s="526">
        <f t="shared" si="27"/>
        <v>588567.70915392367</v>
      </c>
      <c r="I111" s="577">
        <f t="shared" si="28"/>
        <v>588567.70915392367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3931048.9012640808</v>
      </c>
      <c r="E112" s="522">
        <f t="shared" si="24"/>
        <v>134692.95121951221</v>
      </c>
      <c r="F112" s="523">
        <f t="shared" si="25"/>
        <v>3796355.9500445686</v>
      </c>
      <c r="G112" s="523">
        <f t="shared" si="26"/>
        <v>3863702.4256543247</v>
      </c>
      <c r="H112" s="526">
        <f t="shared" si="27"/>
        <v>573278.14299850632</v>
      </c>
      <c r="I112" s="577">
        <f t="shared" si="28"/>
        <v>573278.14299850632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3796355.9500445686</v>
      </c>
      <c r="E113" s="522">
        <f t="shared" si="24"/>
        <v>134692.95121951221</v>
      </c>
      <c r="F113" s="523">
        <f t="shared" si="25"/>
        <v>3661662.9988250565</v>
      </c>
      <c r="G113" s="523">
        <f t="shared" si="26"/>
        <v>3729009.4744348126</v>
      </c>
      <c r="H113" s="526">
        <f t="shared" si="27"/>
        <v>557988.57684308896</v>
      </c>
      <c r="I113" s="577">
        <f t="shared" si="28"/>
        <v>557988.57684308896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3661662.9988250565</v>
      </c>
      <c r="E114" s="522">
        <f t="shared" si="24"/>
        <v>134692.95121951221</v>
      </c>
      <c r="F114" s="523">
        <f t="shared" si="25"/>
        <v>3526970.0476055443</v>
      </c>
      <c r="G114" s="523">
        <f t="shared" si="26"/>
        <v>3594316.5232153004</v>
      </c>
      <c r="H114" s="526">
        <f t="shared" si="27"/>
        <v>542699.0106876716</v>
      </c>
      <c r="I114" s="577">
        <f t="shared" si="28"/>
        <v>542699.0106876716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3526970.0476055443</v>
      </c>
      <c r="E115" s="522">
        <f t="shared" si="24"/>
        <v>134692.95121951221</v>
      </c>
      <c r="F115" s="523">
        <f t="shared" si="25"/>
        <v>3392277.0963860322</v>
      </c>
      <c r="G115" s="523">
        <f t="shared" si="26"/>
        <v>3459623.5719957883</v>
      </c>
      <c r="H115" s="526">
        <f t="shared" si="27"/>
        <v>527409.44453225425</v>
      </c>
      <c r="I115" s="577">
        <f t="shared" si="28"/>
        <v>527409.44453225425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3392277.0963860322</v>
      </c>
      <c r="E116" s="522">
        <f t="shared" si="24"/>
        <v>134692.95121951221</v>
      </c>
      <c r="F116" s="523">
        <f t="shared" si="25"/>
        <v>3257584.14516652</v>
      </c>
      <c r="G116" s="523">
        <f t="shared" si="26"/>
        <v>3324930.6207762761</v>
      </c>
      <c r="H116" s="526">
        <f t="shared" si="27"/>
        <v>512119.87837683677</v>
      </c>
      <c r="I116" s="577">
        <f t="shared" si="28"/>
        <v>512119.87837683677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3257584.14516652</v>
      </c>
      <c r="E117" s="522">
        <f t="shared" si="24"/>
        <v>134692.95121951221</v>
      </c>
      <c r="F117" s="523">
        <f t="shared" si="25"/>
        <v>3122891.1939470079</v>
      </c>
      <c r="G117" s="523">
        <f t="shared" si="26"/>
        <v>3190237.669556764</v>
      </c>
      <c r="H117" s="526">
        <f t="shared" si="27"/>
        <v>496830.31222141942</v>
      </c>
      <c r="I117" s="577">
        <f t="shared" si="28"/>
        <v>496830.31222141942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3122891.1939470079</v>
      </c>
      <c r="E118" s="522">
        <f t="shared" si="24"/>
        <v>134692.95121951221</v>
      </c>
      <c r="F118" s="523">
        <f t="shared" si="25"/>
        <v>2988198.2427274957</v>
      </c>
      <c r="G118" s="523">
        <f t="shared" si="26"/>
        <v>3055544.7183372518</v>
      </c>
      <c r="H118" s="526">
        <f t="shared" si="27"/>
        <v>481540.746066002</v>
      </c>
      <c r="I118" s="577">
        <f t="shared" si="28"/>
        <v>481540.746066002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2988198.2427274957</v>
      </c>
      <c r="E119" s="522">
        <f t="shared" si="24"/>
        <v>134692.95121951221</v>
      </c>
      <c r="F119" s="523">
        <f t="shared" si="25"/>
        <v>2853505.2915079836</v>
      </c>
      <c r="G119" s="523">
        <f t="shared" si="26"/>
        <v>2920851.7671177397</v>
      </c>
      <c r="H119" s="526">
        <f t="shared" si="27"/>
        <v>466251.17991058464</v>
      </c>
      <c r="I119" s="577">
        <f t="shared" si="28"/>
        <v>466251.17991058464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2853505.2915079836</v>
      </c>
      <c r="E120" s="522">
        <f t="shared" si="24"/>
        <v>134692.95121951221</v>
      </c>
      <c r="F120" s="523">
        <f t="shared" si="25"/>
        <v>2718812.3402884714</v>
      </c>
      <c r="G120" s="523">
        <f t="shared" si="26"/>
        <v>2786158.8158982275</v>
      </c>
      <c r="H120" s="526">
        <f t="shared" si="27"/>
        <v>450961.61375516723</v>
      </c>
      <c r="I120" s="577">
        <f t="shared" si="28"/>
        <v>450961.61375516723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2718812.3402884714</v>
      </c>
      <c r="E121" s="522">
        <f t="shared" si="24"/>
        <v>134692.95121951221</v>
      </c>
      <c r="F121" s="523">
        <f t="shared" si="25"/>
        <v>2584119.3890689593</v>
      </c>
      <c r="G121" s="523">
        <f t="shared" si="26"/>
        <v>2651465.8646787154</v>
      </c>
      <c r="H121" s="526">
        <f t="shared" si="27"/>
        <v>435672.04759974981</v>
      </c>
      <c r="I121" s="577">
        <f t="shared" si="28"/>
        <v>435672.04759974981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2584119.3890689593</v>
      </c>
      <c r="E122" s="522">
        <f t="shared" si="24"/>
        <v>134692.95121951221</v>
      </c>
      <c r="F122" s="523">
        <f t="shared" si="25"/>
        <v>2449426.4378494471</v>
      </c>
      <c r="G122" s="523">
        <f t="shared" si="26"/>
        <v>2516772.9134592032</v>
      </c>
      <c r="H122" s="526">
        <f t="shared" si="27"/>
        <v>420382.48144433246</v>
      </c>
      <c r="I122" s="577">
        <f t="shared" si="28"/>
        <v>420382.48144433246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2449426.4378494471</v>
      </c>
      <c r="E123" s="522">
        <f t="shared" si="24"/>
        <v>134692.95121951221</v>
      </c>
      <c r="F123" s="523">
        <f t="shared" si="25"/>
        <v>2314733.486629935</v>
      </c>
      <c r="G123" s="523">
        <f t="shared" si="26"/>
        <v>2382079.9622396911</v>
      </c>
      <c r="H123" s="526">
        <f t="shared" si="27"/>
        <v>405092.91528891504</v>
      </c>
      <c r="I123" s="577">
        <f t="shared" si="28"/>
        <v>405092.91528891504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2314733.486629935</v>
      </c>
      <c r="E124" s="522">
        <f t="shared" si="24"/>
        <v>134692.95121951221</v>
      </c>
      <c r="F124" s="523">
        <f t="shared" si="25"/>
        <v>2180040.5354104228</v>
      </c>
      <c r="G124" s="523">
        <f t="shared" si="26"/>
        <v>2247387.0110201789</v>
      </c>
      <c r="H124" s="526">
        <f t="shared" si="27"/>
        <v>389803.34913349769</v>
      </c>
      <c r="I124" s="577">
        <f t="shared" si="28"/>
        <v>389803.34913349769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2180040.5354104228</v>
      </c>
      <c r="E125" s="522">
        <f t="shared" si="24"/>
        <v>134692.95121951221</v>
      </c>
      <c r="F125" s="523">
        <f t="shared" si="25"/>
        <v>2045347.5841909107</v>
      </c>
      <c r="G125" s="523">
        <f t="shared" si="26"/>
        <v>2112694.0598006668</v>
      </c>
      <c r="H125" s="526">
        <f t="shared" si="27"/>
        <v>374513.78297808027</v>
      </c>
      <c r="I125" s="577">
        <f t="shared" si="28"/>
        <v>374513.78297808027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2045347.5841909107</v>
      </c>
      <c r="E126" s="522">
        <f t="shared" si="24"/>
        <v>134692.95121951221</v>
      </c>
      <c r="F126" s="523">
        <f t="shared" si="25"/>
        <v>1910654.6329713985</v>
      </c>
      <c r="G126" s="523">
        <f t="shared" si="26"/>
        <v>1978001.1085811546</v>
      </c>
      <c r="H126" s="526">
        <f t="shared" si="27"/>
        <v>359224.21682266286</v>
      </c>
      <c r="I126" s="577">
        <f t="shared" si="28"/>
        <v>359224.21682266286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1910654.6329713985</v>
      </c>
      <c r="E127" s="522">
        <f t="shared" si="24"/>
        <v>134692.95121951221</v>
      </c>
      <c r="F127" s="523">
        <f t="shared" si="25"/>
        <v>1775961.6817518864</v>
      </c>
      <c r="G127" s="523">
        <f t="shared" si="26"/>
        <v>1843308.1573616425</v>
      </c>
      <c r="H127" s="526">
        <f t="shared" si="27"/>
        <v>343934.6506672455</v>
      </c>
      <c r="I127" s="577">
        <f t="shared" si="28"/>
        <v>343934.6506672455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1775961.6817518864</v>
      </c>
      <c r="E128" s="522">
        <f t="shared" si="24"/>
        <v>134692.95121951221</v>
      </c>
      <c r="F128" s="523">
        <f t="shared" si="25"/>
        <v>1641268.7305323742</v>
      </c>
      <c r="G128" s="523">
        <f t="shared" si="26"/>
        <v>1708615.2061421303</v>
      </c>
      <c r="H128" s="526">
        <f t="shared" si="27"/>
        <v>328645.08451182814</v>
      </c>
      <c r="I128" s="577">
        <f t="shared" si="28"/>
        <v>328645.08451182814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1641268.7305323742</v>
      </c>
      <c r="E129" s="522">
        <f t="shared" si="24"/>
        <v>134692.95121951221</v>
      </c>
      <c r="F129" s="523">
        <f t="shared" si="25"/>
        <v>1506575.7793128621</v>
      </c>
      <c r="G129" s="523">
        <f t="shared" si="26"/>
        <v>1573922.2549226182</v>
      </c>
      <c r="H129" s="526">
        <f t="shared" si="27"/>
        <v>313355.51835641067</v>
      </c>
      <c r="I129" s="577">
        <f t="shared" si="28"/>
        <v>313355.51835641067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1506575.7793128621</v>
      </c>
      <c r="E130" s="522">
        <f t="shared" si="24"/>
        <v>134692.95121951221</v>
      </c>
      <c r="F130" s="523">
        <f t="shared" si="25"/>
        <v>1371882.8280933499</v>
      </c>
      <c r="G130" s="523">
        <f t="shared" si="26"/>
        <v>1439229.303703106</v>
      </c>
      <c r="H130" s="526">
        <f t="shared" si="27"/>
        <v>298065.95220099331</v>
      </c>
      <c r="I130" s="577">
        <f t="shared" si="28"/>
        <v>298065.95220099331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1371882.8280933499</v>
      </c>
      <c r="E131" s="522">
        <f t="shared" si="24"/>
        <v>134692.95121951221</v>
      </c>
      <c r="F131" s="523">
        <f t="shared" si="25"/>
        <v>1237189.8768738378</v>
      </c>
      <c r="G131" s="523">
        <f t="shared" si="26"/>
        <v>1304536.3524835939</v>
      </c>
      <c r="H131" s="526">
        <f t="shared" si="27"/>
        <v>282776.38604557596</v>
      </c>
      <c r="I131" s="577">
        <f t="shared" si="28"/>
        <v>282776.38604557596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1237189.8768738378</v>
      </c>
      <c r="E132" s="522">
        <f t="shared" si="24"/>
        <v>134692.95121951221</v>
      </c>
      <c r="F132" s="523">
        <f t="shared" si="25"/>
        <v>1102496.9256543256</v>
      </c>
      <c r="G132" s="523">
        <f t="shared" si="26"/>
        <v>1169843.4012640817</v>
      </c>
      <c r="H132" s="526">
        <f t="shared" si="27"/>
        <v>267486.81989015854</v>
      </c>
      <c r="I132" s="577">
        <f t="shared" si="28"/>
        <v>267486.81989015854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1102496.9256543256</v>
      </c>
      <c r="E133" s="522">
        <f t="shared" si="24"/>
        <v>134692.95121951221</v>
      </c>
      <c r="F133" s="523">
        <f t="shared" si="25"/>
        <v>967803.97443481348</v>
      </c>
      <c r="G133" s="523">
        <f t="shared" si="26"/>
        <v>1035150.4500445696</v>
      </c>
      <c r="H133" s="526">
        <f t="shared" si="27"/>
        <v>252197.25373474116</v>
      </c>
      <c r="I133" s="577">
        <f t="shared" si="28"/>
        <v>252197.25373474116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967803.97443481348</v>
      </c>
      <c r="E134" s="522">
        <f t="shared" si="24"/>
        <v>134692.95121951221</v>
      </c>
      <c r="F134" s="523">
        <f t="shared" si="25"/>
        <v>833111.02321530133</v>
      </c>
      <c r="G134" s="523">
        <f t="shared" si="26"/>
        <v>900457.49882505741</v>
      </c>
      <c r="H134" s="526">
        <f t="shared" si="27"/>
        <v>236907.68757932377</v>
      </c>
      <c r="I134" s="577">
        <f t="shared" si="28"/>
        <v>236907.68757932377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833111.02321530133</v>
      </c>
      <c r="E135" s="522">
        <f t="shared" si="24"/>
        <v>134692.95121951221</v>
      </c>
      <c r="F135" s="523">
        <f t="shared" si="25"/>
        <v>698418.07199578919</v>
      </c>
      <c r="G135" s="523">
        <f t="shared" si="26"/>
        <v>765764.54760554526</v>
      </c>
      <c r="H135" s="526">
        <f t="shared" si="27"/>
        <v>221618.12142390636</v>
      </c>
      <c r="I135" s="577">
        <f t="shared" si="28"/>
        <v>221618.12142390636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698418.07199578919</v>
      </c>
      <c r="E136" s="522">
        <f t="shared" si="24"/>
        <v>134692.95121951221</v>
      </c>
      <c r="F136" s="523">
        <f t="shared" si="25"/>
        <v>563725.12077627704</v>
      </c>
      <c r="G136" s="523">
        <f t="shared" si="26"/>
        <v>631071.59638603311</v>
      </c>
      <c r="H136" s="526">
        <f t="shared" si="27"/>
        <v>206328.555268489</v>
      </c>
      <c r="I136" s="577">
        <f t="shared" si="28"/>
        <v>206328.555268489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563725.12077627704</v>
      </c>
      <c r="E137" s="522">
        <f t="shared" si="24"/>
        <v>134692.95121951221</v>
      </c>
      <c r="F137" s="523">
        <f t="shared" si="25"/>
        <v>429032.16955676483</v>
      </c>
      <c r="G137" s="523">
        <f t="shared" si="26"/>
        <v>496378.64516652096</v>
      </c>
      <c r="H137" s="526">
        <f t="shared" si="27"/>
        <v>191038.98911307158</v>
      </c>
      <c r="I137" s="577">
        <f t="shared" si="28"/>
        <v>191038.98911307158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429032.16955676483</v>
      </c>
      <c r="E138" s="522">
        <f t="shared" si="24"/>
        <v>134692.95121951221</v>
      </c>
      <c r="F138" s="523">
        <f t="shared" si="25"/>
        <v>294339.21833725262</v>
      </c>
      <c r="G138" s="523">
        <f t="shared" si="26"/>
        <v>361685.69394700869</v>
      </c>
      <c r="H138" s="526">
        <f t="shared" si="27"/>
        <v>175749.42295765417</v>
      </c>
      <c r="I138" s="577">
        <f t="shared" si="28"/>
        <v>175749.42295765417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294339.21833725262</v>
      </c>
      <c r="E139" s="522">
        <f t="shared" si="24"/>
        <v>134692.95121951221</v>
      </c>
      <c r="F139" s="523">
        <f t="shared" si="25"/>
        <v>159646.26711774041</v>
      </c>
      <c r="G139" s="523">
        <f t="shared" si="26"/>
        <v>226992.74272749652</v>
      </c>
      <c r="H139" s="526">
        <f t="shared" si="27"/>
        <v>160459.85680223678</v>
      </c>
      <c r="I139" s="577">
        <f t="shared" si="28"/>
        <v>160459.85680223678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159646.26711774041</v>
      </c>
      <c r="E140" s="522">
        <f t="shared" si="24"/>
        <v>134692.95121951221</v>
      </c>
      <c r="F140" s="523">
        <f t="shared" si="25"/>
        <v>24953.315898228204</v>
      </c>
      <c r="G140" s="523">
        <f t="shared" si="26"/>
        <v>92299.791507984308</v>
      </c>
      <c r="H140" s="526">
        <f t="shared" si="27"/>
        <v>145170.2906468194</v>
      </c>
      <c r="I140" s="577">
        <f t="shared" si="28"/>
        <v>145170.2906468194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24953.315898228204</v>
      </c>
      <c r="E141" s="522">
        <f t="shared" si="24"/>
        <v>24953.315898228204</v>
      </c>
      <c r="F141" s="523">
        <f t="shared" si="25"/>
        <v>0</v>
      </c>
      <c r="G141" s="523">
        <f t="shared" si="26"/>
        <v>12476.657949114102</v>
      </c>
      <c r="H141" s="526">
        <f t="shared" si="27"/>
        <v>26369.594073027449</v>
      </c>
      <c r="I141" s="577">
        <f t="shared" si="28"/>
        <v>26369.594073027449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5522411.0000000019</v>
      </c>
      <c r="F155" s="375"/>
      <c r="G155" s="375"/>
      <c r="H155" s="375">
        <f>SUM(H99:H154)</f>
        <v>18835505.352210462</v>
      </c>
      <c r="I155" s="375">
        <f>SUM(I99:I154)</f>
        <v>18835505.352210462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1377704.2780579135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1377704.2780579135</v>
      </c>
      <c r="O6" s="269"/>
      <c r="P6" s="269"/>
    </row>
    <row r="7" spans="1:16" ht="13.5" thickBot="1">
      <c r="C7" s="467" t="s">
        <v>48</v>
      </c>
      <c r="D7" s="624" t="s">
        <v>344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12017567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286132.54761904763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1541696.2829501289</v>
      </c>
      <c r="H20" s="639">
        <v>1541696.2829501289</v>
      </c>
      <c r="I20" s="511">
        <f t="shared" si="3"/>
        <v>0</v>
      </c>
      <c r="J20" s="511"/>
      <c r="K20" s="518">
        <f t="shared" si="0"/>
        <v>1541696.2829501289</v>
      </c>
      <c r="L20" s="519">
        <f t="shared" si="1"/>
        <v>0</v>
      </c>
      <c r="M20" s="518">
        <f t="shared" si="2"/>
        <v>1541696.2829501289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279478.30232558138</v>
      </c>
      <c r="F21" s="631">
        <v>10733582.647962077</v>
      </c>
      <c r="G21" s="630">
        <v>1361979.1659013417</v>
      </c>
      <c r="H21" s="639">
        <v>1361979.1659013417</v>
      </c>
      <c r="I21" s="511">
        <f t="shared" si="3"/>
        <v>0</v>
      </c>
      <c r="J21" s="511"/>
      <c r="K21" s="518">
        <f t="shared" si="0"/>
        <v>1361979.1659013417</v>
      </c>
      <c r="L21" s="519">
        <f t="shared" si="1"/>
        <v>0</v>
      </c>
      <c r="M21" s="518">
        <f t="shared" si="2"/>
        <v>1361979.1659013417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1636927.3561197249</v>
      </c>
      <c r="H22" s="639">
        <v>1636927.3561197249</v>
      </c>
      <c r="I22" s="511">
        <f t="shared" si="3"/>
        <v>0</v>
      </c>
      <c r="J22" s="511"/>
      <c r="K22" s="518">
        <f t="shared" si="0"/>
        <v>1636927.3561197249</v>
      </c>
      <c r="L22" s="519">
        <f t="shared" si="1"/>
        <v>0</v>
      </c>
      <c r="M22" s="518">
        <f t="shared" si="2"/>
        <v>1636927.3561197249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10440471.257718176</v>
      </c>
      <c r="E23" s="630">
        <v>286132.54761904763</v>
      </c>
      <c r="F23" s="631">
        <v>10154338.710099127</v>
      </c>
      <c r="G23" s="630">
        <v>1377704.2780579135</v>
      </c>
      <c r="H23" s="639">
        <v>1377704.2780579135</v>
      </c>
      <c r="I23" s="511">
        <f t="shared" si="3"/>
        <v>0</v>
      </c>
      <c r="J23" s="511"/>
      <c r="K23" s="518">
        <f t="shared" ref="K23" si="7">G23</f>
        <v>1377704.2780579135</v>
      </c>
      <c r="L23" s="519">
        <f t="shared" ref="L23" si="8">IF(K23&lt;&gt;0,+G23-K23,0)</f>
        <v>0</v>
      </c>
      <c r="M23" s="518">
        <f t="shared" ref="M23" si="9">H23</f>
        <v>1377704.2780579135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10154338.710099127</v>
      </c>
      <c r="E24" s="522">
        <f t="shared" ref="E24:E72" si="10">IF(+$I$14&lt;F23,$I$14,D24)</f>
        <v>286132.54761904763</v>
      </c>
      <c r="F24" s="523">
        <f t="shared" ref="F24:F72" si="11">+D24-E24</f>
        <v>9868206.1624800786</v>
      </c>
      <c r="G24" s="524">
        <f t="shared" ref="G24:G50" si="12">+I$12*((D24+F24)/2)+E24</f>
        <v>1355516.384027862</v>
      </c>
      <c r="H24" s="491">
        <f t="shared" ref="H24:H50" si="13">+I$13*((D24+F24)/2)+E24</f>
        <v>1355516.384027862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9868206.1624800786</v>
      </c>
      <c r="E25" s="522">
        <f t="shared" si="10"/>
        <v>286132.54761904763</v>
      </c>
      <c r="F25" s="523">
        <f t="shared" si="11"/>
        <v>9582073.6148610301</v>
      </c>
      <c r="G25" s="524">
        <f t="shared" si="12"/>
        <v>1324952.2850642651</v>
      </c>
      <c r="H25" s="491">
        <f t="shared" si="13"/>
        <v>1324952.2850642651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9582073.6148610301</v>
      </c>
      <c r="E26" s="522">
        <f t="shared" si="10"/>
        <v>286132.54761904763</v>
      </c>
      <c r="F26" s="523">
        <f t="shared" si="11"/>
        <v>9295941.0672419816</v>
      </c>
      <c r="G26" s="524">
        <f t="shared" si="12"/>
        <v>1294388.186100668</v>
      </c>
      <c r="H26" s="491">
        <f t="shared" si="13"/>
        <v>1294388.186100668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9295941.0672419816</v>
      </c>
      <c r="E27" s="522">
        <f t="shared" si="10"/>
        <v>286132.54761904763</v>
      </c>
      <c r="F27" s="523">
        <f t="shared" si="11"/>
        <v>9009808.5196229331</v>
      </c>
      <c r="G27" s="524">
        <f t="shared" si="12"/>
        <v>1263824.0871370712</v>
      </c>
      <c r="H27" s="491">
        <f t="shared" si="13"/>
        <v>1263824.0871370712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9009808.5196229331</v>
      </c>
      <c r="E28" s="522">
        <f t="shared" si="10"/>
        <v>286132.54761904763</v>
      </c>
      <c r="F28" s="523">
        <f t="shared" si="11"/>
        <v>8723675.9720038846</v>
      </c>
      <c r="G28" s="524">
        <f t="shared" si="12"/>
        <v>1233259.9881734741</v>
      </c>
      <c r="H28" s="491">
        <f t="shared" si="13"/>
        <v>1233259.9881734741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8723675.9720038846</v>
      </c>
      <c r="E29" s="522">
        <f t="shared" si="10"/>
        <v>286132.54761904763</v>
      </c>
      <c r="F29" s="523">
        <f t="shared" si="11"/>
        <v>8437543.4243848361</v>
      </c>
      <c r="G29" s="524">
        <f t="shared" si="12"/>
        <v>1202695.8892098772</v>
      </c>
      <c r="H29" s="491">
        <f t="shared" si="13"/>
        <v>1202695.8892098772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8437543.4243848361</v>
      </c>
      <c r="E30" s="522">
        <f t="shared" si="10"/>
        <v>286132.54761904763</v>
      </c>
      <c r="F30" s="523">
        <f t="shared" si="11"/>
        <v>8151410.8767657885</v>
      </c>
      <c r="G30" s="524">
        <f t="shared" si="12"/>
        <v>1172131.7902462801</v>
      </c>
      <c r="H30" s="491">
        <f t="shared" si="13"/>
        <v>1172131.7902462801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8151410.8767657885</v>
      </c>
      <c r="E31" s="522">
        <f t="shared" si="10"/>
        <v>286132.54761904763</v>
      </c>
      <c r="F31" s="523">
        <f t="shared" si="11"/>
        <v>7865278.329146741</v>
      </c>
      <c r="G31" s="524">
        <f t="shared" si="12"/>
        <v>1141567.6912826835</v>
      </c>
      <c r="H31" s="491">
        <f t="shared" si="13"/>
        <v>1141567.6912826835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7865278.329146741</v>
      </c>
      <c r="E32" s="522">
        <f t="shared" si="10"/>
        <v>286132.54761904763</v>
      </c>
      <c r="F32" s="523">
        <f t="shared" si="11"/>
        <v>7579145.7815276934</v>
      </c>
      <c r="G32" s="524">
        <f t="shared" si="12"/>
        <v>1111003.5923190864</v>
      </c>
      <c r="H32" s="491">
        <f t="shared" si="13"/>
        <v>1111003.5923190864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7579145.7815276934</v>
      </c>
      <c r="E33" s="522">
        <f t="shared" si="10"/>
        <v>286132.54761904763</v>
      </c>
      <c r="F33" s="523">
        <f t="shared" si="11"/>
        <v>7293013.2339086458</v>
      </c>
      <c r="G33" s="524">
        <f t="shared" si="12"/>
        <v>1080439.4933554898</v>
      </c>
      <c r="H33" s="491">
        <f t="shared" si="13"/>
        <v>1080439.4933554898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7293013.2339086458</v>
      </c>
      <c r="E34" s="522">
        <f t="shared" si="10"/>
        <v>286132.54761904763</v>
      </c>
      <c r="F34" s="523">
        <f t="shared" si="11"/>
        <v>7006880.6862895982</v>
      </c>
      <c r="G34" s="524">
        <f t="shared" si="12"/>
        <v>1049875.3943918927</v>
      </c>
      <c r="H34" s="491">
        <f t="shared" si="13"/>
        <v>1049875.3943918927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7006880.6862895982</v>
      </c>
      <c r="E35" s="522">
        <f t="shared" si="10"/>
        <v>286132.54761904763</v>
      </c>
      <c r="F35" s="523">
        <f t="shared" si="11"/>
        <v>6720748.1386705507</v>
      </c>
      <c r="G35" s="524">
        <f t="shared" si="12"/>
        <v>1019311.2954282961</v>
      </c>
      <c r="H35" s="491">
        <f t="shared" si="13"/>
        <v>1019311.2954282961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6720748.1386705507</v>
      </c>
      <c r="E36" s="522">
        <f t="shared" si="10"/>
        <v>286132.54761904763</v>
      </c>
      <c r="F36" s="523">
        <f t="shared" si="11"/>
        <v>6434615.5910515031</v>
      </c>
      <c r="G36" s="524">
        <f t="shared" si="12"/>
        <v>988747.19646469899</v>
      </c>
      <c r="H36" s="491">
        <f t="shared" si="13"/>
        <v>988747.19646469899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6434615.5910515031</v>
      </c>
      <c r="E37" s="522">
        <f t="shared" si="10"/>
        <v>286132.54761904763</v>
      </c>
      <c r="F37" s="523">
        <f t="shared" si="11"/>
        <v>6148483.0434324555</v>
      </c>
      <c r="G37" s="524">
        <f t="shared" si="12"/>
        <v>958183.09750110237</v>
      </c>
      <c r="H37" s="491">
        <f t="shared" si="13"/>
        <v>958183.09750110237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6148483.0434324555</v>
      </c>
      <c r="E38" s="522">
        <f t="shared" si="10"/>
        <v>286132.54761904763</v>
      </c>
      <c r="F38" s="523">
        <f t="shared" si="11"/>
        <v>5862350.4958134079</v>
      </c>
      <c r="G38" s="524">
        <f t="shared" si="12"/>
        <v>927618.99853750528</v>
      </c>
      <c r="H38" s="491">
        <f t="shared" si="13"/>
        <v>927618.99853750528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5862350.4958134079</v>
      </c>
      <c r="E39" s="522">
        <f t="shared" si="10"/>
        <v>286132.54761904763</v>
      </c>
      <c r="F39" s="523">
        <f t="shared" si="11"/>
        <v>5576217.9481943604</v>
      </c>
      <c r="G39" s="524">
        <f t="shared" si="12"/>
        <v>897054.89957390865</v>
      </c>
      <c r="H39" s="491">
        <f t="shared" si="13"/>
        <v>897054.89957390865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5576217.9481943604</v>
      </c>
      <c r="E40" s="522">
        <f t="shared" si="10"/>
        <v>286132.54761904763</v>
      </c>
      <c r="F40" s="523">
        <f t="shared" si="11"/>
        <v>5290085.4005753128</v>
      </c>
      <c r="G40" s="524">
        <f t="shared" si="12"/>
        <v>866490.80061031156</v>
      </c>
      <c r="H40" s="491">
        <f t="shared" si="13"/>
        <v>866490.80061031156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5290085.4005753128</v>
      </c>
      <c r="E41" s="522">
        <f t="shared" si="10"/>
        <v>286132.54761904763</v>
      </c>
      <c r="F41" s="523">
        <f t="shared" si="11"/>
        <v>5003952.8529562652</v>
      </c>
      <c r="G41" s="524">
        <f t="shared" si="12"/>
        <v>835926.70164671494</v>
      </c>
      <c r="H41" s="491">
        <f t="shared" si="13"/>
        <v>835926.70164671494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5003952.8529562652</v>
      </c>
      <c r="E42" s="522">
        <f t="shared" si="10"/>
        <v>286132.54761904763</v>
      </c>
      <c r="F42" s="523">
        <f t="shared" si="11"/>
        <v>4717820.3053372176</v>
      </c>
      <c r="G42" s="524">
        <f t="shared" si="12"/>
        <v>805362.60268311785</v>
      </c>
      <c r="H42" s="491">
        <f t="shared" si="13"/>
        <v>805362.60268311785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4717820.3053372176</v>
      </c>
      <c r="E43" s="522">
        <f t="shared" si="10"/>
        <v>286132.54761904763</v>
      </c>
      <c r="F43" s="523">
        <f t="shared" si="11"/>
        <v>4431687.7577181701</v>
      </c>
      <c r="G43" s="524">
        <f t="shared" si="12"/>
        <v>774798.50371952122</v>
      </c>
      <c r="H43" s="491">
        <f t="shared" si="13"/>
        <v>774798.50371952122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4431687.7577181701</v>
      </c>
      <c r="E44" s="522">
        <f t="shared" si="10"/>
        <v>286132.54761904763</v>
      </c>
      <c r="F44" s="523">
        <f t="shared" si="11"/>
        <v>4145555.2100991225</v>
      </c>
      <c r="G44" s="524">
        <f t="shared" si="12"/>
        <v>744234.40475592413</v>
      </c>
      <c r="H44" s="491">
        <f t="shared" si="13"/>
        <v>744234.40475592413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4145555.2100991225</v>
      </c>
      <c r="E45" s="522">
        <f t="shared" si="10"/>
        <v>286132.54761904763</v>
      </c>
      <c r="F45" s="523">
        <f t="shared" si="11"/>
        <v>3859422.6624800749</v>
      </c>
      <c r="G45" s="524">
        <f t="shared" si="12"/>
        <v>713670.30579232739</v>
      </c>
      <c r="H45" s="491">
        <f t="shared" si="13"/>
        <v>713670.30579232739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3859422.6624800749</v>
      </c>
      <c r="E46" s="522">
        <f t="shared" si="10"/>
        <v>286132.54761904763</v>
      </c>
      <c r="F46" s="523">
        <f t="shared" si="11"/>
        <v>3573290.1148610273</v>
      </c>
      <c r="G46" s="524">
        <f t="shared" si="12"/>
        <v>683106.20682873053</v>
      </c>
      <c r="H46" s="491">
        <f t="shared" si="13"/>
        <v>683106.20682873053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3573290.1148610273</v>
      </c>
      <c r="E47" s="522">
        <f t="shared" si="10"/>
        <v>286132.54761904763</v>
      </c>
      <c r="F47" s="523">
        <f t="shared" si="11"/>
        <v>3287157.5672419798</v>
      </c>
      <c r="G47" s="524">
        <f t="shared" si="12"/>
        <v>652542.10786513367</v>
      </c>
      <c r="H47" s="491">
        <f t="shared" si="13"/>
        <v>652542.10786513367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3287157.5672419798</v>
      </c>
      <c r="E48" s="522">
        <f t="shared" si="10"/>
        <v>286132.54761904763</v>
      </c>
      <c r="F48" s="523">
        <f t="shared" si="11"/>
        <v>3001025.0196229322</v>
      </c>
      <c r="G48" s="524">
        <f t="shared" si="12"/>
        <v>621978.00890153681</v>
      </c>
      <c r="H48" s="491">
        <f t="shared" si="13"/>
        <v>621978.00890153681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3001025.0196229322</v>
      </c>
      <c r="E49" s="522">
        <f t="shared" si="10"/>
        <v>286132.54761904763</v>
      </c>
      <c r="F49" s="523">
        <f t="shared" si="11"/>
        <v>2714892.4720038846</v>
      </c>
      <c r="G49" s="524">
        <f t="shared" si="12"/>
        <v>591413.90993793996</v>
      </c>
      <c r="H49" s="491">
        <f t="shared" si="13"/>
        <v>591413.90993793996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2714892.4720038846</v>
      </c>
      <c r="E50" s="522">
        <f t="shared" si="10"/>
        <v>286132.54761904763</v>
      </c>
      <c r="F50" s="523">
        <f t="shared" si="11"/>
        <v>2428759.924384837</v>
      </c>
      <c r="G50" s="524">
        <f t="shared" si="12"/>
        <v>560849.8109743431</v>
      </c>
      <c r="H50" s="491">
        <f t="shared" si="13"/>
        <v>560849.8109743431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2428759.924384837</v>
      </c>
      <c r="E51" s="522">
        <f t="shared" si="10"/>
        <v>286132.54761904763</v>
      </c>
      <c r="F51" s="523">
        <f t="shared" si="11"/>
        <v>2142627.3767657895</v>
      </c>
      <c r="G51" s="524">
        <f t="shared" ref="G51:G72" si="15">+I$12*((D51+F51)/2)+E51</f>
        <v>530285.71201074624</v>
      </c>
      <c r="H51" s="491">
        <f t="shared" ref="H51:H72" si="16">+I$13*((D51+F51)/2)+E51</f>
        <v>530285.71201074624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2142627.3767657895</v>
      </c>
      <c r="E52" s="522">
        <f t="shared" si="10"/>
        <v>286132.54761904763</v>
      </c>
      <c r="F52" s="523">
        <f t="shared" si="11"/>
        <v>1856494.8291467419</v>
      </c>
      <c r="G52" s="524">
        <f t="shared" si="15"/>
        <v>499721.61304714938</v>
      </c>
      <c r="H52" s="491">
        <f t="shared" si="16"/>
        <v>499721.61304714938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1856494.8291467419</v>
      </c>
      <c r="E53" s="522">
        <f t="shared" si="10"/>
        <v>286132.54761904763</v>
      </c>
      <c r="F53" s="523">
        <f t="shared" si="11"/>
        <v>1570362.2815276943</v>
      </c>
      <c r="G53" s="524">
        <f t="shared" si="15"/>
        <v>469157.51408355252</v>
      </c>
      <c r="H53" s="491">
        <f t="shared" si="16"/>
        <v>469157.51408355252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1570362.2815276943</v>
      </c>
      <c r="E54" s="522">
        <f t="shared" si="10"/>
        <v>286132.54761904763</v>
      </c>
      <c r="F54" s="523">
        <f t="shared" si="11"/>
        <v>1284229.7339086467</v>
      </c>
      <c r="G54" s="524">
        <f t="shared" si="15"/>
        <v>438593.41511995567</v>
      </c>
      <c r="H54" s="491">
        <f t="shared" si="16"/>
        <v>438593.41511995567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1284229.7339086467</v>
      </c>
      <c r="E55" s="522">
        <f t="shared" si="10"/>
        <v>286132.54761904763</v>
      </c>
      <c r="F55" s="523">
        <f t="shared" si="11"/>
        <v>998097.18628959917</v>
      </c>
      <c r="G55" s="524">
        <f t="shared" si="15"/>
        <v>408029.31615635881</v>
      </c>
      <c r="H55" s="491">
        <f t="shared" si="16"/>
        <v>408029.31615635881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998097.18628959917</v>
      </c>
      <c r="E56" s="522">
        <f t="shared" si="10"/>
        <v>286132.54761904763</v>
      </c>
      <c r="F56" s="523">
        <f t="shared" si="11"/>
        <v>711964.63867055159</v>
      </c>
      <c r="G56" s="524">
        <f t="shared" si="15"/>
        <v>377465.21719276195</v>
      </c>
      <c r="H56" s="491">
        <f t="shared" si="16"/>
        <v>377465.21719276195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711964.63867055159</v>
      </c>
      <c r="E57" s="522">
        <f t="shared" si="10"/>
        <v>286132.54761904763</v>
      </c>
      <c r="F57" s="523">
        <f t="shared" si="11"/>
        <v>425832.09105150396</v>
      </c>
      <c r="G57" s="524">
        <f t="shared" si="15"/>
        <v>346901.11822916509</v>
      </c>
      <c r="H57" s="491">
        <f t="shared" si="16"/>
        <v>346901.11822916509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425832.09105150396</v>
      </c>
      <c r="E58" s="522">
        <f t="shared" si="10"/>
        <v>286132.54761904763</v>
      </c>
      <c r="F58" s="523">
        <f t="shared" si="11"/>
        <v>139699.54343245632</v>
      </c>
      <c r="G58" s="524">
        <f t="shared" si="15"/>
        <v>316337.01926556823</v>
      </c>
      <c r="H58" s="491">
        <f t="shared" si="16"/>
        <v>316337.01926556823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139699.54343245632</v>
      </c>
      <c r="E59" s="522">
        <f t="shared" si="10"/>
        <v>139699.54343245632</v>
      </c>
      <c r="F59" s="523">
        <f t="shared" si="11"/>
        <v>0</v>
      </c>
      <c r="G59" s="524">
        <f t="shared" si="15"/>
        <v>147160.75451481741</v>
      </c>
      <c r="H59" s="491">
        <f t="shared" si="16"/>
        <v>147160.75451481741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12017567.000000006</v>
      </c>
      <c r="F73" s="375"/>
      <c r="G73" s="375">
        <f>SUM(G17:G72)</f>
        <v>40556582.315516703</v>
      </c>
      <c r="H73" s="375">
        <f>SUM(H17:H72)</f>
        <v>40556582.315516703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1377704.2780579135</v>
      </c>
      <c r="N87" s="546">
        <f>IF(J92&lt;D11,0,VLOOKUP(J92,C17:O72,11))</f>
        <v>1377704.2780579135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1463546.7213003482</v>
      </c>
      <c r="N88" s="550">
        <f>IF(J92&lt;D11,0,VLOOKUP(J92,C99:P154,7))</f>
        <v>1463546.7213003482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85842.443242434645</v>
      </c>
      <c r="N89" s="555">
        <f>+N88-N87</f>
        <v>85842.443242434645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12017567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293111.39024390245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 t="shared" ref="L99:L104" si="17">+H99</f>
        <v>923325.80014683155</v>
      </c>
      <c r="M99" s="513">
        <f t="shared" ref="M99:M130" si="18">IF(L99&lt;&gt;0,+H99-L99,0)</f>
        <v>0</v>
      </c>
      <c r="N99" s="512">
        <f t="shared" ref="N99:N104" si="19">+I99</f>
        <v>923325.80014683155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 t="shared" si="17"/>
        <v>1769247.0731001948</v>
      </c>
      <c r="M100" s="514">
        <f>IF(L100&lt;&gt;0,+H100-L100,0)</f>
        <v>0</v>
      </c>
      <c r="N100" s="518">
        <f t="shared" si="19"/>
        <v>1769247.0731001948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23">+I101-H101</f>
        <v>0</v>
      </c>
      <c r="K101" s="514"/>
      <c r="L101" s="518">
        <f t="shared" si="17"/>
        <v>1677257.5145835318</v>
      </c>
      <c r="M101" s="514">
        <f>IF(L101&lt;&gt;0,+H101-L101,0)</f>
        <v>0</v>
      </c>
      <c r="N101" s="518">
        <f t="shared" si="19"/>
        <v>1677257.5145835318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23"/>
        <v>0</v>
      </c>
      <c r="K102" s="514"/>
      <c r="L102" s="518">
        <f t="shared" si="17"/>
        <v>1465328.7693981156</v>
      </c>
      <c r="M102" s="514">
        <f>IF(L102&lt;&gt;0,+H102-L102,0)</f>
        <v>0</v>
      </c>
      <c r="N102" s="518">
        <f t="shared" si="19"/>
        <v>1465328.7693981156</v>
      </c>
      <c r="O102" s="514">
        <f>IF(N102&lt;&gt;0,+I102-N102,0)</f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2019</v>
      </c>
      <c r="D103" s="629">
        <v>11023079.709579177</v>
      </c>
      <c r="E103" s="630">
        <v>279478.30232558138</v>
      </c>
      <c r="F103" s="631">
        <v>10743601.407253595</v>
      </c>
      <c r="G103" s="631">
        <v>10883340.558416385</v>
      </c>
      <c r="H103" s="633">
        <v>1444437.0239018579</v>
      </c>
      <c r="I103" s="634">
        <v>1444437.0239018579</v>
      </c>
      <c r="J103" s="514">
        <f t="shared" si="23"/>
        <v>0</v>
      </c>
      <c r="K103" s="514"/>
      <c r="L103" s="518">
        <f t="shared" si="17"/>
        <v>1444437.0239018579</v>
      </c>
      <c r="M103" s="514">
        <f>IF(L103&lt;&gt;0,+H103-L103,0)</f>
        <v>0</v>
      </c>
      <c r="N103" s="518">
        <f t="shared" si="19"/>
        <v>1444437.0239018579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10743601.407253595</v>
      </c>
      <c r="E104" s="630">
        <v>286132.54761904763</v>
      </c>
      <c r="F104" s="631">
        <v>10457468.859634547</v>
      </c>
      <c r="G104" s="631">
        <v>10600535.133444071</v>
      </c>
      <c r="H104" s="633">
        <v>1426472.7384823435</v>
      </c>
      <c r="I104" s="634">
        <v>1426472.7384823435</v>
      </c>
      <c r="J104" s="514">
        <f t="shared" si="23"/>
        <v>0</v>
      </c>
      <c r="K104" s="514"/>
      <c r="L104" s="518">
        <f t="shared" si="17"/>
        <v>1426472.7384823435</v>
      </c>
      <c r="M104" s="514">
        <f>IF(L104&lt;&gt;0,+H104-L104,0)</f>
        <v>0</v>
      </c>
      <c r="N104" s="518">
        <f t="shared" si="19"/>
        <v>1426472.7384823435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10457468.859634547</v>
      </c>
      <c r="E105" s="522">
        <f t="shared" ref="E105:E154" si="24">IF(+$J$96&lt;F104,$J$96,D105)</f>
        <v>293111.39024390245</v>
      </c>
      <c r="F105" s="523">
        <f t="shared" ref="F105:F154" si="25">+D105-E105</f>
        <v>10164357.469390644</v>
      </c>
      <c r="G105" s="523">
        <f t="shared" ref="G105:G154" si="26">+(F105+D105)/2</f>
        <v>10310913.164512595</v>
      </c>
      <c r="H105" s="526">
        <f t="shared" ref="H105:H154" si="27">+J$94*G105+E105</f>
        <v>1463546.7213003482</v>
      </c>
      <c r="I105" s="577">
        <f t="shared" ref="I105:I154" si="28">+J$95*G105+E105</f>
        <v>1463546.7213003482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10164357.469390644</v>
      </c>
      <c r="E106" s="522">
        <f t="shared" si="24"/>
        <v>293111.39024390245</v>
      </c>
      <c r="F106" s="523">
        <f t="shared" si="25"/>
        <v>9871246.079146741</v>
      </c>
      <c r="G106" s="523">
        <f t="shared" si="26"/>
        <v>10017801.774268692</v>
      </c>
      <c r="H106" s="526">
        <f t="shared" si="27"/>
        <v>1430274.4085960491</v>
      </c>
      <c r="I106" s="577">
        <f t="shared" si="28"/>
        <v>1430274.4085960491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9871246.079146741</v>
      </c>
      <c r="E107" s="522">
        <f t="shared" si="24"/>
        <v>293111.39024390245</v>
      </c>
      <c r="F107" s="523">
        <f t="shared" si="25"/>
        <v>9578134.6889028382</v>
      </c>
      <c r="G107" s="523">
        <f t="shared" si="26"/>
        <v>9724690.3840247896</v>
      </c>
      <c r="H107" s="526">
        <f t="shared" si="27"/>
        <v>1397002.09589175</v>
      </c>
      <c r="I107" s="577">
        <f t="shared" si="28"/>
        <v>1397002.09589175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9578134.6889028382</v>
      </c>
      <c r="E108" s="522">
        <f t="shared" si="24"/>
        <v>293111.39024390245</v>
      </c>
      <c r="F108" s="523">
        <f t="shared" si="25"/>
        <v>9285023.2986589354</v>
      </c>
      <c r="G108" s="523">
        <f t="shared" si="26"/>
        <v>9431578.9937808868</v>
      </c>
      <c r="H108" s="526">
        <f t="shared" si="27"/>
        <v>1363729.7831874508</v>
      </c>
      <c r="I108" s="577">
        <f t="shared" si="28"/>
        <v>1363729.7831874508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9285023.2986589354</v>
      </c>
      <c r="E109" s="522">
        <f t="shared" si="24"/>
        <v>293111.39024390245</v>
      </c>
      <c r="F109" s="523">
        <f t="shared" si="25"/>
        <v>8991911.9084150326</v>
      </c>
      <c r="G109" s="523">
        <f t="shared" si="26"/>
        <v>9138467.603536984</v>
      </c>
      <c r="H109" s="526">
        <f t="shared" si="27"/>
        <v>1330457.4704831517</v>
      </c>
      <c r="I109" s="577">
        <f t="shared" si="28"/>
        <v>1330457.4704831517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8991911.9084150326</v>
      </c>
      <c r="E110" s="522">
        <f t="shared" si="24"/>
        <v>293111.39024390245</v>
      </c>
      <c r="F110" s="523">
        <f t="shared" si="25"/>
        <v>8698800.5181711297</v>
      </c>
      <c r="G110" s="523">
        <f t="shared" si="26"/>
        <v>8845356.2132930811</v>
      </c>
      <c r="H110" s="526">
        <f t="shared" si="27"/>
        <v>1297185.1577788526</v>
      </c>
      <c r="I110" s="577">
        <f t="shared" si="28"/>
        <v>1297185.1577788526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8698800.5181711297</v>
      </c>
      <c r="E111" s="522">
        <f t="shared" si="24"/>
        <v>293111.39024390245</v>
      </c>
      <c r="F111" s="523">
        <f t="shared" si="25"/>
        <v>8405689.1279272269</v>
      </c>
      <c r="G111" s="523">
        <f t="shared" si="26"/>
        <v>8552244.8230491783</v>
      </c>
      <c r="H111" s="526">
        <f t="shared" si="27"/>
        <v>1263912.8450745535</v>
      </c>
      <c r="I111" s="577">
        <f t="shared" si="28"/>
        <v>1263912.8450745535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8405689.1279272269</v>
      </c>
      <c r="E112" s="522">
        <f t="shared" si="24"/>
        <v>293111.39024390245</v>
      </c>
      <c r="F112" s="523">
        <f t="shared" si="25"/>
        <v>8112577.7376833241</v>
      </c>
      <c r="G112" s="523">
        <f t="shared" si="26"/>
        <v>8259133.4328052755</v>
      </c>
      <c r="H112" s="526">
        <f t="shared" si="27"/>
        <v>1230640.5323702544</v>
      </c>
      <c r="I112" s="577">
        <f t="shared" si="28"/>
        <v>1230640.5323702544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8112577.7376833241</v>
      </c>
      <c r="E113" s="522">
        <f t="shared" si="24"/>
        <v>293111.39024390245</v>
      </c>
      <c r="F113" s="523">
        <f t="shared" si="25"/>
        <v>7819466.3474394213</v>
      </c>
      <c r="G113" s="523">
        <f t="shared" si="26"/>
        <v>7966022.0425613727</v>
      </c>
      <c r="H113" s="526">
        <f t="shared" si="27"/>
        <v>1197368.2196659553</v>
      </c>
      <c r="I113" s="577">
        <f t="shared" si="28"/>
        <v>1197368.2196659553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7819466.3474394213</v>
      </c>
      <c r="E114" s="522">
        <f t="shared" si="24"/>
        <v>293111.39024390245</v>
      </c>
      <c r="F114" s="523">
        <f t="shared" si="25"/>
        <v>7526354.9571955185</v>
      </c>
      <c r="G114" s="523">
        <f t="shared" si="26"/>
        <v>7672910.6523174699</v>
      </c>
      <c r="H114" s="526">
        <f t="shared" si="27"/>
        <v>1164095.9069616562</v>
      </c>
      <c r="I114" s="577">
        <f t="shared" si="28"/>
        <v>1164095.9069616562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7526354.9571955185</v>
      </c>
      <c r="E115" s="522">
        <f t="shared" si="24"/>
        <v>293111.39024390245</v>
      </c>
      <c r="F115" s="523">
        <f t="shared" si="25"/>
        <v>7233243.5669516157</v>
      </c>
      <c r="G115" s="523">
        <f t="shared" si="26"/>
        <v>7379799.2620735671</v>
      </c>
      <c r="H115" s="526">
        <f t="shared" si="27"/>
        <v>1130823.5942573571</v>
      </c>
      <c r="I115" s="577">
        <f t="shared" si="28"/>
        <v>1130823.5942573571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7233243.5669516157</v>
      </c>
      <c r="E116" s="522">
        <f t="shared" si="24"/>
        <v>293111.39024390245</v>
      </c>
      <c r="F116" s="523">
        <f t="shared" si="25"/>
        <v>6940132.1767077129</v>
      </c>
      <c r="G116" s="523">
        <f t="shared" si="26"/>
        <v>7086687.8718296643</v>
      </c>
      <c r="H116" s="526">
        <f t="shared" si="27"/>
        <v>1097551.281553058</v>
      </c>
      <c r="I116" s="577">
        <f t="shared" si="28"/>
        <v>1097551.281553058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6940132.1767077129</v>
      </c>
      <c r="E117" s="522">
        <f t="shared" si="24"/>
        <v>293111.39024390245</v>
      </c>
      <c r="F117" s="523">
        <f t="shared" si="25"/>
        <v>6647020.7864638101</v>
      </c>
      <c r="G117" s="523">
        <f t="shared" si="26"/>
        <v>6793576.4815857615</v>
      </c>
      <c r="H117" s="526">
        <f t="shared" si="27"/>
        <v>1064278.9688487588</v>
      </c>
      <c r="I117" s="577">
        <f t="shared" si="28"/>
        <v>1064278.9688487588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6647020.7864638101</v>
      </c>
      <c r="E118" s="522">
        <f t="shared" si="24"/>
        <v>293111.39024390245</v>
      </c>
      <c r="F118" s="523">
        <f t="shared" si="25"/>
        <v>6353909.3962199073</v>
      </c>
      <c r="G118" s="523">
        <f t="shared" si="26"/>
        <v>6500465.0913418587</v>
      </c>
      <c r="H118" s="526">
        <f t="shared" si="27"/>
        <v>1031006.6561444596</v>
      </c>
      <c r="I118" s="577">
        <f t="shared" si="28"/>
        <v>1031006.6561444596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6353909.3962199073</v>
      </c>
      <c r="E119" s="522">
        <f t="shared" si="24"/>
        <v>293111.39024390245</v>
      </c>
      <c r="F119" s="523">
        <f t="shared" si="25"/>
        <v>6060798.0059760045</v>
      </c>
      <c r="G119" s="523">
        <f t="shared" si="26"/>
        <v>6207353.7010979559</v>
      </c>
      <c r="H119" s="526">
        <f t="shared" si="27"/>
        <v>997734.3434401605</v>
      </c>
      <c r="I119" s="577">
        <f t="shared" si="28"/>
        <v>997734.3434401605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6060798.0059760045</v>
      </c>
      <c r="E120" s="522">
        <f t="shared" si="24"/>
        <v>293111.39024390245</v>
      </c>
      <c r="F120" s="523">
        <f t="shared" si="25"/>
        <v>5767686.6157321017</v>
      </c>
      <c r="G120" s="523">
        <f t="shared" si="26"/>
        <v>5914242.3108540531</v>
      </c>
      <c r="H120" s="526">
        <f t="shared" si="27"/>
        <v>964462.03073586139</v>
      </c>
      <c r="I120" s="577">
        <f t="shared" si="28"/>
        <v>964462.03073586139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5767686.6157321017</v>
      </c>
      <c r="E121" s="522">
        <f t="shared" si="24"/>
        <v>293111.39024390245</v>
      </c>
      <c r="F121" s="523">
        <f t="shared" si="25"/>
        <v>5474575.2254881989</v>
      </c>
      <c r="G121" s="523">
        <f t="shared" si="26"/>
        <v>5621130.9206101503</v>
      </c>
      <c r="H121" s="526">
        <f t="shared" si="27"/>
        <v>931189.71803156228</v>
      </c>
      <c r="I121" s="577">
        <f t="shared" si="28"/>
        <v>931189.71803156228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5474575.2254881989</v>
      </c>
      <c r="E122" s="522">
        <f t="shared" si="24"/>
        <v>293111.39024390245</v>
      </c>
      <c r="F122" s="523">
        <f t="shared" si="25"/>
        <v>5181463.8352442961</v>
      </c>
      <c r="G122" s="523">
        <f t="shared" si="26"/>
        <v>5328019.5303662475</v>
      </c>
      <c r="H122" s="526">
        <f t="shared" si="27"/>
        <v>897917.40532726317</v>
      </c>
      <c r="I122" s="577">
        <f t="shared" si="28"/>
        <v>897917.40532726317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5181463.8352442961</v>
      </c>
      <c r="E123" s="522">
        <f t="shared" si="24"/>
        <v>293111.39024390245</v>
      </c>
      <c r="F123" s="523">
        <f t="shared" si="25"/>
        <v>4888352.4450003933</v>
      </c>
      <c r="G123" s="523">
        <f t="shared" si="26"/>
        <v>5034908.1401223447</v>
      </c>
      <c r="H123" s="526">
        <f t="shared" si="27"/>
        <v>864645.09262296406</v>
      </c>
      <c r="I123" s="577">
        <f t="shared" si="28"/>
        <v>864645.09262296406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4888352.4450003933</v>
      </c>
      <c r="E124" s="522">
        <f t="shared" si="24"/>
        <v>293111.39024390245</v>
      </c>
      <c r="F124" s="523">
        <f t="shared" si="25"/>
        <v>4595241.0547564905</v>
      </c>
      <c r="G124" s="523">
        <f t="shared" si="26"/>
        <v>4741796.7498784419</v>
      </c>
      <c r="H124" s="526">
        <f t="shared" si="27"/>
        <v>831372.77991866495</v>
      </c>
      <c r="I124" s="577">
        <f t="shared" si="28"/>
        <v>831372.77991866495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4595241.0547564905</v>
      </c>
      <c r="E125" s="522">
        <f t="shared" si="24"/>
        <v>293111.39024390245</v>
      </c>
      <c r="F125" s="523">
        <f t="shared" si="25"/>
        <v>4302129.6645125877</v>
      </c>
      <c r="G125" s="523">
        <f t="shared" si="26"/>
        <v>4448685.3596345391</v>
      </c>
      <c r="H125" s="526">
        <f t="shared" si="27"/>
        <v>798100.46721436584</v>
      </c>
      <c r="I125" s="577">
        <f t="shared" si="28"/>
        <v>798100.46721436584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4302129.6645125877</v>
      </c>
      <c r="E126" s="522">
        <f t="shared" si="24"/>
        <v>293111.39024390245</v>
      </c>
      <c r="F126" s="523">
        <f t="shared" si="25"/>
        <v>4009018.2742686854</v>
      </c>
      <c r="G126" s="523">
        <f t="shared" si="26"/>
        <v>4155573.9693906363</v>
      </c>
      <c r="H126" s="526">
        <f t="shared" si="27"/>
        <v>764828.15451006673</v>
      </c>
      <c r="I126" s="577">
        <f t="shared" si="28"/>
        <v>764828.15451006673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4009018.2742686854</v>
      </c>
      <c r="E127" s="522">
        <f t="shared" si="24"/>
        <v>293111.39024390245</v>
      </c>
      <c r="F127" s="523">
        <f t="shared" si="25"/>
        <v>3715906.884024783</v>
      </c>
      <c r="G127" s="523">
        <f t="shared" si="26"/>
        <v>3862462.5791467344</v>
      </c>
      <c r="H127" s="526">
        <f t="shared" si="27"/>
        <v>731555.84180576773</v>
      </c>
      <c r="I127" s="577">
        <f t="shared" si="28"/>
        <v>731555.84180576773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3715906.884024783</v>
      </c>
      <c r="E128" s="522">
        <f t="shared" si="24"/>
        <v>293111.39024390245</v>
      </c>
      <c r="F128" s="523">
        <f t="shared" si="25"/>
        <v>3422795.4937808807</v>
      </c>
      <c r="G128" s="523">
        <f t="shared" si="26"/>
        <v>3569351.1889028316</v>
      </c>
      <c r="H128" s="526">
        <f t="shared" si="27"/>
        <v>698283.52910146862</v>
      </c>
      <c r="I128" s="577">
        <f t="shared" si="28"/>
        <v>698283.52910146862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3422795.4937808807</v>
      </c>
      <c r="E129" s="522">
        <f t="shared" si="24"/>
        <v>293111.39024390245</v>
      </c>
      <c r="F129" s="523">
        <f t="shared" si="25"/>
        <v>3129684.1035369784</v>
      </c>
      <c r="G129" s="523">
        <f t="shared" si="26"/>
        <v>3276239.7986589298</v>
      </c>
      <c r="H129" s="526">
        <f t="shared" si="27"/>
        <v>665011.21639716951</v>
      </c>
      <c r="I129" s="577">
        <f t="shared" si="28"/>
        <v>665011.21639716951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3129684.1035369784</v>
      </c>
      <c r="E130" s="522">
        <f t="shared" si="24"/>
        <v>293111.39024390245</v>
      </c>
      <c r="F130" s="523">
        <f t="shared" si="25"/>
        <v>2836572.713293076</v>
      </c>
      <c r="G130" s="523">
        <f t="shared" si="26"/>
        <v>2983128.408415027</v>
      </c>
      <c r="H130" s="526">
        <f t="shared" si="27"/>
        <v>631738.9036928704</v>
      </c>
      <c r="I130" s="577">
        <f t="shared" si="28"/>
        <v>631738.9036928704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2836572.713293076</v>
      </c>
      <c r="E131" s="522">
        <f t="shared" si="24"/>
        <v>293111.39024390245</v>
      </c>
      <c r="F131" s="523">
        <f t="shared" si="25"/>
        <v>2543461.3230491737</v>
      </c>
      <c r="G131" s="523">
        <f t="shared" si="26"/>
        <v>2690017.0181711251</v>
      </c>
      <c r="H131" s="526">
        <f t="shared" si="27"/>
        <v>598466.59098857152</v>
      </c>
      <c r="I131" s="577">
        <f t="shared" si="28"/>
        <v>598466.59098857152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2543461.3230491737</v>
      </c>
      <c r="E132" s="522">
        <f t="shared" si="24"/>
        <v>293111.39024390245</v>
      </c>
      <c r="F132" s="523">
        <f t="shared" si="25"/>
        <v>2250349.9328052714</v>
      </c>
      <c r="G132" s="523">
        <f t="shared" si="26"/>
        <v>2396905.6279272223</v>
      </c>
      <c r="H132" s="526">
        <f t="shared" si="27"/>
        <v>565194.27828427241</v>
      </c>
      <c r="I132" s="577">
        <f t="shared" si="28"/>
        <v>565194.27828427241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2250349.9328052714</v>
      </c>
      <c r="E133" s="522">
        <f t="shared" si="24"/>
        <v>293111.39024390245</v>
      </c>
      <c r="F133" s="523">
        <f t="shared" si="25"/>
        <v>1957238.542561369</v>
      </c>
      <c r="G133" s="523">
        <f t="shared" si="26"/>
        <v>2103794.2376833204</v>
      </c>
      <c r="H133" s="526">
        <f t="shared" si="27"/>
        <v>531921.9655799733</v>
      </c>
      <c r="I133" s="577">
        <f t="shared" si="28"/>
        <v>531921.9655799733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1957238.542561369</v>
      </c>
      <c r="E134" s="522">
        <f t="shared" si="24"/>
        <v>293111.39024390245</v>
      </c>
      <c r="F134" s="523">
        <f t="shared" si="25"/>
        <v>1664127.1523174667</v>
      </c>
      <c r="G134" s="523">
        <f t="shared" si="26"/>
        <v>1810682.8474394178</v>
      </c>
      <c r="H134" s="526">
        <f t="shared" si="27"/>
        <v>498649.65287567419</v>
      </c>
      <c r="I134" s="577">
        <f t="shared" si="28"/>
        <v>498649.65287567419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1664127.1523174667</v>
      </c>
      <c r="E135" s="522">
        <f t="shared" si="24"/>
        <v>293111.39024390245</v>
      </c>
      <c r="F135" s="523">
        <f t="shared" si="25"/>
        <v>1371015.7620735643</v>
      </c>
      <c r="G135" s="523">
        <f t="shared" si="26"/>
        <v>1517571.4571955155</v>
      </c>
      <c r="H135" s="526">
        <f t="shared" si="27"/>
        <v>465377.3401713752</v>
      </c>
      <c r="I135" s="577">
        <f t="shared" si="28"/>
        <v>465377.3401713752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1371015.7620735643</v>
      </c>
      <c r="E136" s="522">
        <f t="shared" si="24"/>
        <v>293111.39024390245</v>
      </c>
      <c r="F136" s="523">
        <f t="shared" si="25"/>
        <v>1077904.371829662</v>
      </c>
      <c r="G136" s="523">
        <f t="shared" si="26"/>
        <v>1224460.0669516132</v>
      </c>
      <c r="H136" s="526">
        <f t="shared" si="27"/>
        <v>432105.02746707608</v>
      </c>
      <c r="I136" s="577">
        <f t="shared" si="28"/>
        <v>432105.02746707608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1077904.371829662</v>
      </c>
      <c r="E137" s="522">
        <f t="shared" si="24"/>
        <v>293111.39024390245</v>
      </c>
      <c r="F137" s="523">
        <f t="shared" si="25"/>
        <v>784792.98158575955</v>
      </c>
      <c r="G137" s="523">
        <f t="shared" si="26"/>
        <v>931348.67670771084</v>
      </c>
      <c r="H137" s="526">
        <f t="shared" si="27"/>
        <v>398832.71476277703</v>
      </c>
      <c r="I137" s="577">
        <f t="shared" si="28"/>
        <v>398832.71476277703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784792.98158575955</v>
      </c>
      <c r="E138" s="522">
        <f t="shared" si="24"/>
        <v>293111.39024390245</v>
      </c>
      <c r="F138" s="523">
        <f t="shared" si="25"/>
        <v>491681.5913418571</v>
      </c>
      <c r="G138" s="523">
        <f t="shared" si="26"/>
        <v>638237.28646380827</v>
      </c>
      <c r="H138" s="526">
        <f t="shared" si="27"/>
        <v>365560.40205847798</v>
      </c>
      <c r="I138" s="577">
        <f t="shared" si="28"/>
        <v>365560.40205847798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491681.5913418571</v>
      </c>
      <c r="E139" s="522">
        <f t="shared" si="24"/>
        <v>293111.39024390245</v>
      </c>
      <c r="F139" s="523">
        <f t="shared" si="25"/>
        <v>198570.20109795465</v>
      </c>
      <c r="G139" s="523">
        <f t="shared" si="26"/>
        <v>345125.89621990587</v>
      </c>
      <c r="H139" s="526">
        <f t="shared" si="27"/>
        <v>332288.08935417887</v>
      </c>
      <c r="I139" s="577">
        <f t="shared" si="28"/>
        <v>332288.08935417887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198570.20109795465</v>
      </c>
      <c r="E140" s="522">
        <f t="shared" si="24"/>
        <v>198570.20109795465</v>
      </c>
      <c r="F140" s="523">
        <f t="shared" si="25"/>
        <v>0</v>
      </c>
      <c r="G140" s="523">
        <f t="shared" si="26"/>
        <v>99285.100548977323</v>
      </c>
      <c r="H140" s="526">
        <f t="shared" si="27"/>
        <v>209840.47247701808</v>
      </c>
      <c r="I140" s="577">
        <f t="shared" si="28"/>
        <v>209840.47247701808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0</v>
      </c>
      <c r="E141" s="522">
        <f t="shared" si="24"/>
        <v>0</v>
      </c>
      <c r="F141" s="523">
        <f t="shared" si="25"/>
        <v>0</v>
      </c>
      <c r="G141" s="523">
        <f t="shared" si="26"/>
        <v>0</v>
      </c>
      <c r="H141" s="526">
        <f t="shared" si="27"/>
        <v>0</v>
      </c>
      <c r="I141" s="577">
        <f t="shared" si="28"/>
        <v>0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12017566.999999996</v>
      </c>
      <c r="F155" s="375"/>
      <c r="G155" s="375"/>
      <c r="H155" s="375">
        <f>SUM(H99:H154)</f>
        <v>40343018.57854411</v>
      </c>
      <c r="I155" s="375">
        <f>SUM(I99:I154)</f>
        <v>40343018.57854411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663982.51182654442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663982.51182654442</v>
      </c>
      <c r="O6" s="269"/>
      <c r="P6" s="269"/>
    </row>
    <row r="7" spans="1:16" ht="13.5" thickBot="1">
      <c r="C7" s="467" t="s">
        <v>48</v>
      </c>
      <c r="D7" s="624" t="s">
        <v>345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338</v>
      </c>
      <c r="E9" s="637" t="s">
        <v>403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5738013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136619.35714285713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742625.89615284489</v>
      </c>
      <c r="H20" s="639">
        <v>742625.89615284489</v>
      </c>
      <c r="I20" s="511">
        <f t="shared" si="3"/>
        <v>0</v>
      </c>
      <c r="J20" s="511"/>
      <c r="K20" s="518">
        <f t="shared" si="0"/>
        <v>742625.89615284489</v>
      </c>
      <c r="L20" s="519">
        <f t="shared" si="1"/>
        <v>0</v>
      </c>
      <c r="M20" s="518">
        <f t="shared" si="2"/>
        <v>742625.89615284489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133442.16279069768</v>
      </c>
      <c r="F21" s="631">
        <v>5183172.0029126033</v>
      </c>
      <c r="G21" s="630">
        <v>656098.79913720628</v>
      </c>
      <c r="H21" s="639">
        <v>656098.79913720628</v>
      </c>
      <c r="I21" s="511">
        <f t="shared" si="3"/>
        <v>0</v>
      </c>
      <c r="J21" s="511"/>
      <c r="K21" s="518">
        <f t="shared" si="0"/>
        <v>656098.79913720628</v>
      </c>
      <c r="L21" s="519">
        <f t="shared" si="1"/>
        <v>0</v>
      </c>
      <c r="M21" s="518">
        <f t="shared" si="2"/>
        <v>656098.79913720628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788981.30167073302</v>
      </c>
      <c r="H22" s="639">
        <v>788981.30167073302</v>
      </c>
      <c r="I22" s="511">
        <f t="shared" si="3"/>
        <v>0</v>
      </c>
      <c r="J22" s="511"/>
      <c r="K22" s="518">
        <f t="shared" si="0"/>
        <v>788981.30167073302</v>
      </c>
      <c r="L22" s="519">
        <f t="shared" si="1"/>
        <v>0</v>
      </c>
      <c r="M22" s="518">
        <f t="shared" si="2"/>
        <v>788981.30167073302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5043220.4663272379</v>
      </c>
      <c r="E23" s="630">
        <v>136619.35714285713</v>
      </c>
      <c r="F23" s="631">
        <v>4906601.1091843806</v>
      </c>
      <c r="G23" s="630">
        <v>663982.51182654442</v>
      </c>
      <c r="H23" s="639">
        <v>663982.51182654442</v>
      </c>
      <c r="I23" s="511">
        <f t="shared" si="3"/>
        <v>0</v>
      </c>
      <c r="J23" s="511"/>
      <c r="K23" s="518">
        <f t="shared" ref="K23" si="7">G23</f>
        <v>663982.51182654442</v>
      </c>
      <c r="L23" s="519">
        <f t="shared" ref="L23" si="8">IF(K23&lt;&gt;0,+G23-K23,0)</f>
        <v>0</v>
      </c>
      <c r="M23" s="518">
        <f t="shared" ref="M23" si="9">H23</f>
        <v>663982.51182654442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4906601.1091843806</v>
      </c>
      <c r="E24" s="522">
        <f t="shared" ref="E24:E72" si="10">IF(+$I$14&lt;F23,$I$14,D24)</f>
        <v>136619.35714285713</v>
      </c>
      <c r="F24" s="523">
        <f t="shared" ref="F24:F72" si="11">+D24-E24</f>
        <v>4769981.7520415233</v>
      </c>
      <c r="G24" s="524">
        <f t="shared" ref="G24:G50" si="12">+I$12*((D24+F24)/2)+E24</f>
        <v>653435.8442237305</v>
      </c>
      <c r="H24" s="491">
        <f t="shared" ref="H24:H50" si="13">+I$13*((D24+F24)/2)+E24</f>
        <v>653435.8442237305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4769981.7520415233</v>
      </c>
      <c r="E25" s="522">
        <f t="shared" si="10"/>
        <v>136619.35714285713</v>
      </c>
      <c r="F25" s="523">
        <f t="shared" si="11"/>
        <v>4633362.3948986661</v>
      </c>
      <c r="G25" s="524">
        <f t="shared" si="12"/>
        <v>638842.4413172683</v>
      </c>
      <c r="H25" s="491">
        <f t="shared" si="13"/>
        <v>638842.4413172683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4633362.3948986661</v>
      </c>
      <c r="E26" s="522">
        <f t="shared" si="10"/>
        <v>136619.35714285713</v>
      </c>
      <c r="F26" s="523">
        <f t="shared" si="11"/>
        <v>4496743.0377558088</v>
      </c>
      <c r="G26" s="524">
        <f t="shared" si="12"/>
        <v>624249.03841080586</v>
      </c>
      <c r="H26" s="491">
        <f t="shared" si="13"/>
        <v>624249.03841080586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4496743.0377558088</v>
      </c>
      <c r="E27" s="522">
        <f t="shared" si="10"/>
        <v>136619.35714285713</v>
      </c>
      <c r="F27" s="523">
        <f t="shared" si="11"/>
        <v>4360123.6806129515</v>
      </c>
      <c r="G27" s="524">
        <f t="shared" si="12"/>
        <v>609655.63550434366</v>
      </c>
      <c r="H27" s="491">
        <f t="shared" si="13"/>
        <v>609655.63550434366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4360123.6806129515</v>
      </c>
      <c r="E28" s="522">
        <f t="shared" si="10"/>
        <v>136619.35714285713</v>
      </c>
      <c r="F28" s="523">
        <f t="shared" si="11"/>
        <v>4223504.3234700942</v>
      </c>
      <c r="G28" s="524">
        <f t="shared" si="12"/>
        <v>595062.23259788123</v>
      </c>
      <c r="H28" s="491">
        <f t="shared" si="13"/>
        <v>595062.23259788123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4223504.3234700942</v>
      </c>
      <c r="E29" s="522">
        <f t="shared" si="10"/>
        <v>136619.35714285713</v>
      </c>
      <c r="F29" s="523">
        <f t="shared" si="11"/>
        <v>4086884.966327237</v>
      </c>
      <c r="G29" s="524">
        <f t="shared" si="12"/>
        <v>580468.82969141903</v>
      </c>
      <c r="H29" s="491">
        <f t="shared" si="13"/>
        <v>580468.82969141903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4086884.966327237</v>
      </c>
      <c r="E30" s="522">
        <f t="shared" si="10"/>
        <v>136619.35714285713</v>
      </c>
      <c r="F30" s="523">
        <f t="shared" si="11"/>
        <v>3950265.6091843797</v>
      </c>
      <c r="G30" s="524">
        <f t="shared" si="12"/>
        <v>565875.42678495671</v>
      </c>
      <c r="H30" s="491">
        <f t="shared" si="13"/>
        <v>565875.42678495671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3950265.6091843797</v>
      </c>
      <c r="E31" s="522">
        <f t="shared" si="10"/>
        <v>136619.35714285713</v>
      </c>
      <c r="F31" s="523">
        <f t="shared" si="11"/>
        <v>3813646.2520415224</v>
      </c>
      <c r="G31" s="524">
        <f t="shared" si="12"/>
        <v>551282.02387849439</v>
      </c>
      <c r="H31" s="491">
        <f t="shared" si="13"/>
        <v>551282.02387849439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3813646.2520415224</v>
      </c>
      <c r="E32" s="522">
        <f t="shared" si="10"/>
        <v>136619.35714285713</v>
      </c>
      <c r="F32" s="523">
        <f t="shared" si="11"/>
        <v>3677026.8948986651</v>
      </c>
      <c r="G32" s="524">
        <f t="shared" si="12"/>
        <v>536688.62097203208</v>
      </c>
      <c r="H32" s="491">
        <f t="shared" si="13"/>
        <v>536688.62097203208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3677026.8948986651</v>
      </c>
      <c r="E33" s="522">
        <f t="shared" si="10"/>
        <v>136619.35714285713</v>
      </c>
      <c r="F33" s="523">
        <f t="shared" si="11"/>
        <v>3540407.5377558079</v>
      </c>
      <c r="G33" s="524">
        <f t="shared" si="12"/>
        <v>522095.21806556976</v>
      </c>
      <c r="H33" s="491">
        <f t="shared" si="13"/>
        <v>522095.21806556976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3540407.5377558079</v>
      </c>
      <c r="E34" s="522">
        <f t="shared" si="10"/>
        <v>136619.35714285713</v>
      </c>
      <c r="F34" s="523">
        <f t="shared" si="11"/>
        <v>3403788.1806129506</v>
      </c>
      <c r="G34" s="524">
        <f t="shared" si="12"/>
        <v>507501.81515910744</v>
      </c>
      <c r="H34" s="491">
        <f t="shared" si="13"/>
        <v>507501.81515910744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3403788.1806129506</v>
      </c>
      <c r="E35" s="522">
        <f t="shared" si="10"/>
        <v>136619.35714285713</v>
      </c>
      <c r="F35" s="523">
        <f t="shared" si="11"/>
        <v>3267168.8234700933</v>
      </c>
      <c r="G35" s="524">
        <f t="shared" si="12"/>
        <v>492908.41225264512</v>
      </c>
      <c r="H35" s="491">
        <f t="shared" si="13"/>
        <v>492908.41225264512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3267168.8234700933</v>
      </c>
      <c r="E36" s="522">
        <f t="shared" si="10"/>
        <v>136619.35714285713</v>
      </c>
      <c r="F36" s="523">
        <f t="shared" si="11"/>
        <v>3130549.466327236</v>
      </c>
      <c r="G36" s="524">
        <f t="shared" si="12"/>
        <v>478315.00934618281</v>
      </c>
      <c r="H36" s="491">
        <f t="shared" si="13"/>
        <v>478315.00934618281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3130549.466327236</v>
      </c>
      <c r="E37" s="522">
        <f t="shared" si="10"/>
        <v>136619.35714285713</v>
      </c>
      <c r="F37" s="523">
        <f t="shared" si="11"/>
        <v>2993930.1091843788</v>
      </c>
      <c r="G37" s="524">
        <f t="shared" si="12"/>
        <v>463721.60643972049</v>
      </c>
      <c r="H37" s="491">
        <f t="shared" si="13"/>
        <v>463721.60643972049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2993930.1091843788</v>
      </c>
      <c r="E38" s="522">
        <f t="shared" si="10"/>
        <v>136619.35714285713</v>
      </c>
      <c r="F38" s="523">
        <f t="shared" si="11"/>
        <v>2857310.7520415215</v>
      </c>
      <c r="G38" s="524">
        <f t="shared" si="12"/>
        <v>449128.20353325817</v>
      </c>
      <c r="H38" s="491">
        <f t="shared" si="13"/>
        <v>449128.20353325817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2857310.7520415215</v>
      </c>
      <c r="E39" s="522">
        <f t="shared" si="10"/>
        <v>136619.35714285713</v>
      </c>
      <c r="F39" s="523">
        <f t="shared" si="11"/>
        <v>2720691.3948986642</v>
      </c>
      <c r="G39" s="524">
        <f t="shared" si="12"/>
        <v>434534.80062679597</v>
      </c>
      <c r="H39" s="491">
        <f t="shared" si="13"/>
        <v>434534.80062679597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2720691.3948986642</v>
      </c>
      <c r="E40" s="522">
        <f t="shared" si="10"/>
        <v>136619.35714285713</v>
      </c>
      <c r="F40" s="523">
        <f t="shared" si="11"/>
        <v>2584072.0377558069</v>
      </c>
      <c r="G40" s="524">
        <f t="shared" si="12"/>
        <v>419941.39772033365</v>
      </c>
      <c r="H40" s="491">
        <f t="shared" si="13"/>
        <v>419941.39772033365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2584072.0377558069</v>
      </c>
      <c r="E41" s="522">
        <f t="shared" si="10"/>
        <v>136619.35714285713</v>
      </c>
      <c r="F41" s="523">
        <f t="shared" si="11"/>
        <v>2447452.6806129497</v>
      </c>
      <c r="G41" s="524">
        <f t="shared" si="12"/>
        <v>405347.99481387134</v>
      </c>
      <c r="H41" s="491">
        <f t="shared" si="13"/>
        <v>405347.99481387134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2447452.6806129497</v>
      </c>
      <c r="E42" s="522">
        <f t="shared" si="10"/>
        <v>136619.35714285713</v>
      </c>
      <c r="F42" s="523">
        <f t="shared" si="11"/>
        <v>2310833.3234700924</v>
      </c>
      <c r="G42" s="524">
        <f t="shared" si="12"/>
        <v>390754.59190740902</v>
      </c>
      <c r="H42" s="491">
        <f t="shared" si="13"/>
        <v>390754.59190740902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2310833.3234700924</v>
      </c>
      <c r="E43" s="522">
        <f t="shared" si="10"/>
        <v>136619.35714285713</v>
      </c>
      <c r="F43" s="523">
        <f t="shared" si="11"/>
        <v>2174213.9663272351</v>
      </c>
      <c r="G43" s="524">
        <f t="shared" si="12"/>
        <v>376161.1890009467</v>
      </c>
      <c r="H43" s="491">
        <f t="shared" si="13"/>
        <v>376161.1890009467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2174213.9663272351</v>
      </c>
      <c r="E44" s="522">
        <f t="shared" si="10"/>
        <v>136619.35714285713</v>
      </c>
      <c r="F44" s="523">
        <f t="shared" si="11"/>
        <v>2037594.6091843781</v>
      </c>
      <c r="G44" s="524">
        <f t="shared" si="12"/>
        <v>361567.78609448439</v>
      </c>
      <c r="H44" s="491">
        <f t="shared" si="13"/>
        <v>361567.78609448439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2037594.6091843781</v>
      </c>
      <c r="E45" s="522">
        <f t="shared" si="10"/>
        <v>136619.35714285713</v>
      </c>
      <c r="F45" s="523">
        <f t="shared" si="11"/>
        <v>1900975.252041521</v>
      </c>
      <c r="G45" s="524">
        <f t="shared" si="12"/>
        <v>346974.38318802213</v>
      </c>
      <c r="H45" s="491">
        <f t="shared" si="13"/>
        <v>346974.38318802213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1900975.252041521</v>
      </c>
      <c r="E46" s="522">
        <f t="shared" si="10"/>
        <v>136619.35714285713</v>
      </c>
      <c r="F46" s="523">
        <f t="shared" si="11"/>
        <v>1764355.894898664</v>
      </c>
      <c r="G46" s="524">
        <f t="shared" si="12"/>
        <v>332380.98028155987</v>
      </c>
      <c r="H46" s="491">
        <f t="shared" si="13"/>
        <v>332380.98028155987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1764355.894898664</v>
      </c>
      <c r="E47" s="522">
        <f t="shared" si="10"/>
        <v>136619.35714285713</v>
      </c>
      <c r="F47" s="523">
        <f t="shared" si="11"/>
        <v>1627736.5377558069</v>
      </c>
      <c r="G47" s="524">
        <f t="shared" si="12"/>
        <v>317787.57737509755</v>
      </c>
      <c r="H47" s="491">
        <f t="shared" si="13"/>
        <v>317787.57737509755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1627736.5377558069</v>
      </c>
      <c r="E48" s="522">
        <f t="shared" si="10"/>
        <v>136619.35714285713</v>
      </c>
      <c r="F48" s="523">
        <f t="shared" si="11"/>
        <v>1491117.1806129499</v>
      </c>
      <c r="G48" s="524">
        <f t="shared" si="12"/>
        <v>303194.17446863523</v>
      </c>
      <c r="H48" s="491">
        <f t="shared" si="13"/>
        <v>303194.17446863523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1491117.1806129499</v>
      </c>
      <c r="E49" s="522">
        <f t="shared" si="10"/>
        <v>136619.35714285713</v>
      </c>
      <c r="F49" s="523">
        <f t="shared" si="11"/>
        <v>1354497.8234700928</v>
      </c>
      <c r="G49" s="524">
        <f t="shared" si="12"/>
        <v>288600.77156217303</v>
      </c>
      <c r="H49" s="491">
        <f t="shared" si="13"/>
        <v>288600.77156217303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1354497.8234700928</v>
      </c>
      <c r="E50" s="522">
        <f t="shared" si="10"/>
        <v>136619.35714285713</v>
      </c>
      <c r="F50" s="523">
        <f t="shared" si="11"/>
        <v>1217878.4663272358</v>
      </c>
      <c r="G50" s="524">
        <f t="shared" si="12"/>
        <v>274007.36865571071</v>
      </c>
      <c r="H50" s="491">
        <f t="shared" si="13"/>
        <v>274007.36865571071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1217878.4663272358</v>
      </c>
      <c r="E51" s="522">
        <f t="shared" si="10"/>
        <v>136619.35714285713</v>
      </c>
      <c r="F51" s="523">
        <f t="shared" si="11"/>
        <v>1081259.1091843788</v>
      </c>
      <c r="G51" s="524">
        <f t="shared" ref="G51:G72" si="15">+I$12*((D51+F51)/2)+E51</f>
        <v>259413.96574924845</v>
      </c>
      <c r="H51" s="491">
        <f t="shared" ref="H51:H72" si="16">+I$13*((D51+F51)/2)+E51</f>
        <v>259413.96574924845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1081259.1091843788</v>
      </c>
      <c r="E52" s="522">
        <f t="shared" si="10"/>
        <v>136619.35714285713</v>
      </c>
      <c r="F52" s="523">
        <f t="shared" si="11"/>
        <v>944639.7520415216</v>
      </c>
      <c r="G52" s="524">
        <f t="shared" si="15"/>
        <v>244820.56284278614</v>
      </c>
      <c r="H52" s="491">
        <f t="shared" si="16"/>
        <v>244820.56284278614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944639.7520415216</v>
      </c>
      <c r="E53" s="522">
        <f t="shared" si="10"/>
        <v>136619.35714285713</v>
      </c>
      <c r="F53" s="523">
        <f t="shared" si="11"/>
        <v>808020.39489866444</v>
      </c>
      <c r="G53" s="524">
        <f t="shared" si="15"/>
        <v>230227.15993632385</v>
      </c>
      <c r="H53" s="491">
        <f t="shared" si="16"/>
        <v>230227.15993632385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808020.39489866444</v>
      </c>
      <c r="E54" s="522">
        <f t="shared" si="10"/>
        <v>136619.35714285713</v>
      </c>
      <c r="F54" s="523">
        <f t="shared" si="11"/>
        <v>671401.03775580728</v>
      </c>
      <c r="G54" s="524">
        <f t="shared" si="15"/>
        <v>215633.75702986156</v>
      </c>
      <c r="H54" s="491">
        <f t="shared" si="16"/>
        <v>215633.75702986156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671401.03775580728</v>
      </c>
      <c r="E55" s="522">
        <f t="shared" si="10"/>
        <v>136619.35714285713</v>
      </c>
      <c r="F55" s="523">
        <f t="shared" si="11"/>
        <v>534781.68061295012</v>
      </c>
      <c r="G55" s="524">
        <f t="shared" si="15"/>
        <v>201040.35412339927</v>
      </c>
      <c r="H55" s="491">
        <f t="shared" si="16"/>
        <v>201040.35412339927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534781.68061295012</v>
      </c>
      <c r="E56" s="522">
        <f t="shared" si="10"/>
        <v>136619.35714285713</v>
      </c>
      <c r="F56" s="523">
        <f t="shared" si="11"/>
        <v>398162.32347009296</v>
      </c>
      <c r="G56" s="524">
        <f t="shared" si="15"/>
        <v>186446.95121693696</v>
      </c>
      <c r="H56" s="491">
        <f t="shared" si="16"/>
        <v>186446.95121693696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398162.32347009296</v>
      </c>
      <c r="E57" s="522">
        <f t="shared" si="10"/>
        <v>136619.35714285713</v>
      </c>
      <c r="F57" s="523">
        <f t="shared" si="11"/>
        <v>261542.96632723583</v>
      </c>
      <c r="G57" s="524">
        <f t="shared" si="15"/>
        <v>171853.54831047467</v>
      </c>
      <c r="H57" s="491">
        <f t="shared" si="16"/>
        <v>171853.54831047467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261542.96632723583</v>
      </c>
      <c r="E58" s="522">
        <f t="shared" si="10"/>
        <v>136619.35714285713</v>
      </c>
      <c r="F58" s="523">
        <f t="shared" si="11"/>
        <v>124923.6091843787</v>
      </c>
      <c r="G58" s="524">
        <f t="shared" si="15"/>
        <v>157260.14540401238</v>
      </c>
      <c r="H58" s="491">
        <f t="shared" si="16"/>
        <v>157260.14540401238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124923.6091843787</v>
      </c>
      <c r="E59" s="522">
        <f t="shared" si="10"/>
        <v>124923.6091843787</v>
      </c>
      <c r="F59" s="523">
        <f t="shared" si="11"/>
        <v>0</v>
      </c>
      <c r="G59" s="524">
        <f t="shared" si="15"/>
        <v>131595.65258834074</v>
      </c>
      <c r="H59" s="491">
        <f t="shared" si="16"/>
        <v>131595.65258834074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5738013</v>
      </c>
      <c r="F73" s="375"/>
      <c r="G73" s="375">
        <f>SUM(G17:G72)</f>
        <v>19637118.501115389</v>
      </c>
      <c r="H73" s="375">
        <f>SUM(H17:H72)</f>
        <v>19637118.501115389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663982.51182654442</v>
      </c>
      <c r="N87" s="546">
        <f>IF(J92&lt;D11,0,VLOOKUP(J92,C17:O72,11))</f>
        <v>663982.51182654442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705245.18740494445</v>
      </c>
      <c r="N88" s="550">
        <f>IF(J92&lt;D11,0,VLOOKUP(J92,C99:P154,7))</f>
        <v>705245.18740494445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41262.675578400027</v>
      </c>
      <c r="N89" s="555">
        <f>+N88-N87</f>
        <v>41262.675578400027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5738013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139951.53658536586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 t="shared" ref="L99:L104" si="17">+H99</f>
        <v>387768.60042600508</v>
      </c>
      <c r="M99" s="513">
        <f t="shared" ref="M99:M130" si="18">IF(L99&lt;&gt;0,+H99-L99,0)</f>
        <v>0</v>
      </c>
      <c r="N99" s="512">
        <f t="shared" ref="N99:N104" si="19">+I99</f>
        <v>387768.60042600508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 t="shared" si="17"/>
        <v>851970.67799992743</v>
      </c>
      <c r="M100" s="514">
        <f>IF(L100&lt;&gt;0,+H100-L100,0)</f>
        <v>0</v>
      </c>
      <c r="N100" s="518">
        <f t="shared" si="19"/>
        <v>851970.67799992743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23">+I101-H101</f>
        <v>0</v>
      </c>
      <c r="K101" s="514"/>
      <c r="L101" s="518">
        <f t="shared" si="17"/>
        <v>807737.36918670509</v>
      </c>
      <c r="M101" s="514">
        <f>IF(L101&lt;&gt;0,+H101-L101,0)</f>
        <v>0</v>
      </c>
      <c r="N101" s="518">
        <f t="shared" si="19"/>
        <v>807737.36918670509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23"/>
        <v>0</v>
      </c>
      <c r="K102" s="514"/>
      <c r="L102" s="518">
        <f t="shared" si="17"/>
        <v>705646.81176386797</v>
      </c>
      <c r="M102" s="514">
        <f>IF(L102&lt;&gt;0,+H102-L102,0)</f>
        <v>0</v>
      </c>
      <c r="N102" s="518">
        <f t="shared" si="19"/>
        <v>705646.81176386797</v>
      </c>
      <c r="O102" s="514">
        <f>IF(N102&lt;&gt;0,+I102-N102,0)</f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2019</v>
      </c>
      <c r="D103" s="629">
        <v>5319973.8907807302</v>
      </c>
      <c r="E103" s="630">
        <v>133442.16279069768</v>
      </c>
      <c r="F103" s="631">
        <v>5186531.7279900322</v>
      </c>
      <c r="G103" s="631">
        <v>5253252.8093853816</v>
      </c>
      <c r="H103" s="633">
        <v>695753.21463092987</v>
      </c>
      <c r="I103" s="634">
        <v>695753.21463092987</v>
      </c>
      <c r="J103" s="514">
        <f t="shared" si="23"/>
        <v>0</v>
      </c>
      <c r="K103" s="514"/>
      <c r="L103" s="518">
        <f t="shared" si="17"/>
        <v>695753.21463092987</v>
      </c>
      <c r="M103" s="514">
        <f>IF(L103&lt;&gt;0,+H103-L103,0)</f>
        <v>0</v>
      </c>
      <c r="N103" s="518">
        <f t="shared" si="19"/>
        <v>695753.21463092987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5186531.7279900322</v>
      </c>
      <c r="E104" s="630">
        <v>136619.35714285713</v>
      </c>
      <c r="F104" s="631">
        <v>5049912.3708471749</v>
      </c>
      <c r="G104" s="631">
        <v>5118222.049418604</v>
      </c>
      <c r="H104" s="633">
        <v>687206.11858859565</v>
      </c>
      <c r="I104" s="634">
        <v>687206.11858859565</v>
      </c>
      <c r="J104" s="514">
        <f t="shared" si="23"/>
        <v>0</v>
      </c>
      <c r="K104" s="514"/>
      <c r="L104" s="518">
        <f t="shared" si="17"/>
        <v>687206.11858859565</v>
      </c>
      <c r="M104" s="514">
        <f>IF(L104&lt;&gt;0,+H104-L104,0)</f>
        <v>0</v>
      </c>
      <c r="N104" s="518">
        <f t="shared" si="19"/>
        <v>687206.11858859565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5049912.3708471749</v>
      </c>
      <c r="E105" s="522">
        <f t="shared" ref="E105:E154" si="24">IF(+$J$96&lt;F104,$J$96,D105)</f>
        <v>139951.53658536586</v>
      </c>
      <c r="F105" s="523">
        <f t="shared" ref="F105:F154" si="25">+D105-E105</f>
        <v>4909960.8342618095</v>
      </c>
      <c r="G105" s="523">
        <f t="shared" ref="G105:G154" si="26">+(F105+D105)/2</f>
        <v>4979936.6025544927</v>
      </c>
      <c r="H105" s="526">
        <f t="shared" ref="H105:H154" si="27">+J$94*G105+E105</f>
        <v>705245.18740494445</v>
      </c>
      <c r="I105" s="577">
        <f t="shared" ref="I105:I154" si="28">+J$95*G105+E105</f>
        <v>705245.18740494445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4909960.8342618095</v>
      </c>
      <c r="E106" s="522">
        <f t="shared" si="24"/>
        <v>139951.53658536586</v>
      </c>
      <c r="F106" s="523">
        <f t="shared" si="25"/>
        <v>4770009.2976764441</v>
      </c>
      <c r="G106" s="523">
        <f t="shared" si="26"/>
        <v>4839985.0659691263</v>
      </c>
      <c r="H106" s="526">
        <f t="shared" si="27"/>
        <v>689358.69699991215</v>
      </c>
      <c r="I106" s="577">
        <f t="shared" si="28"/>
        <v>689358.69699991215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4770009.2976764441</v>
      </c>
      <c r="E107" s="522">
        <f t="shared" si="24"/>
        <v>139951.53658536586</v>
      </c>
      <c r="F107" s="523">
        <f t="shared" si="25"/>
        <v>4630057.7610910786</v>
      </c>
      <c r="G107" s="523">
        <f t="shared" si="26"/>
        <v>4700033.5293837618</v>
      </c>
      <c r="H107" s="526">
        <f t="shared" si="27"/>
        <v>673472.20659487986</v>
      </c>
      <c r="I107" s="577">
        <f t="shared" si="28"/>
        <v>673472.20659487986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4630057.7610910786</v>
      </c>
      <c r="E108" s="522">
        <f t="shared" si="24"/>
        <v>139951.53658536586</v>
      </c>
      <c r="F108" s="523">
        <f t="shared" si="25"/>
        <v>4490106.2245057132</v>
      </c>
      <c r="G108" s="523">
        <f t="shared" si="26"/>
        <v>4560081.9927983955</v>
      </c>
      <c r="H108" s="526">
        <f t="shared" si="27"/>
        <v>657585.71618984744</v>
      </c>
      <c r="I108" s="577">
        <f t="shared" si="28"/>
        <v>657585.71618984744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4490106.2245057132</v>
      </c>
      <c r="E109" s="522">
        <f t="shared" si="24"/>
        <v>139951.53658536586</v>
      </c>
      <c r="F109" s="523">
        <f t="shared" si="25"/>
        <v>4350154.6879203478</v>
      </c>
      <c r="G109" s="523">
        <f t="shared" si="26"/>
        <v>4420130.456213031</v>
      </c>
      <c r="H109" s="526">
        <f t="shared" si="27"/>
        <v>641699.22578481527</v>
      </c>
      <c r="I109" s="577">
        <f t="shared" si="28"/>
        <v>641699.22578481527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4350154.6879203478</v>
      </c>
      <c r="E110" s="522">
        <f t="shared" si="24"/>
        <v>139951.53658536586</v>
      </c>
      <c r="F110" s="523">
        <f t="shared" si="25"/>
        <v>4210203.1513349824</v>
      </c>
      <c r="G110" s="523">
        <f t="shared" si="26"/>
        <v>4280178.9196276646</v>
      </c>
      <c r="H110" s="526">
        <f t="shared" si="27"/>
        <v>625812.73537978285</v>
      </c>
      <c r="I110" s="577">
        <f t="shared" si="28"/>
        <v>625812.73537978285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4210203.1513349824</v>
      </c>
      <c r="E111" s="522">
        <f t="shared" si="24"/>
        <v>139951.53658536586</v>
      </c>
      <c r="F111" s="523">
        <f t="shared" si="25"/>
        <v>4070251.6147496165</v>
      </c>
      <c r="G111" s="523">
        <f t="shared" si="26"/>
        <v>4140227.3830422992</v>
      </c>
      <c r="H111" s="526">
        <f t="shared" si="27"/>
        <v>609926.24497475068</v>
      </c>
      <c r="I111" s="577">
        <f t="shared" si="28"/>
        <v>609926.24497475068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4070251.6147496165</v>
      </c>
      <c r="E112" s="522">
        <f t="shared" si="24"/>
        <v>139951.53658536586</v>
      </c>
      <c r="F112" s="523">
        <f t="shared" si="25"/>
        <v>3930300.0781642506</v>
      </c>
      <c r="G112" s="523">
        <f t="shared" si="26"/>
        <v>4000275.8464569338</v>
      </c>
      <c r="H112" s="526">
        <f t="shared" si="27"/>
        <v>594039.75456971838</v>
      </c>
      <c r="I112" s="577">
        <f t="shared" si="28"/>
        <v>594039.75456971838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3930300.0781642506</v>
      </c>
      <c r="E113" s="522">
        <f t="shared" si="24"/>
        <v>139951.53658536586</v>
      </c>
      <c r="F113" s="523">
        <f t="shared" si="25"/>
        <v>3790348.5415788847</v>
      </c>
      <c r="G113" s="523">
        <f t="shared" si="26"/>
        <v>3860324.3098715674</v>
      </c>
      <c r="H113" s="526">
        <f t="shared" si="27"/>
        <v>578153.26416468597</v>
      </c>
      <c r="I113" s="577">
        <f t="shared" si="28"/>
        <v>578153.26416468597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3790348.5415788847</v>
      </c>
      <c r="E114" s="522">
        <f t="shared" si="24"/>
        <v>139951.53658536586</v>
      </c>
      <c r="F114" s="523">
        <f t="shared" si="25"/>
        <v>3650397.0049935188</v>
      </c>
      <c r="G114" s="523">
        <f t="shared" si="26"/>
        <v>3720372.773286202</v>
      </c>
      <c r="H114" s="526">
        <f t="shared" si="27"/>
        <v>562266.77375965368</v>
      </c>
      <c r="I114" s="577">
        <f t="shared" si="28"/>
        <v>562266.77375965368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3650397.0049935188</v>
      </c>
      <c r="E115" s="522">
        <f t="shared" si="24"/>
        <v>139951.53658536586</v>
      </c>
      <c r="F115" s="523">
        <f t="shared" si="25"/>
        <v>3510445.4684081529</v>
      </c>
      <c r="G115" s="523">
        <f t="shared" si="26"/>
        <v>3580421.2367008356</v>
      </c>
      <c r="H115" s="526">
        <f t="shared" si="27"/>
        <v>546380.28335462126</v>
      </c>
      <c r="I115" s="577">
        <f t="shared" si="28"/>
        <v>546380.28335462126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3510445.4684081529</v>
      </c>
      <c r="E116" s="522">
        <f t="shared" si="24"/>
        <v>139951.53658536586</v>
      </c>
      <c r="F116" s="523">
        <f t="shared" si="25"/>
        <v>3370493.931822787</v>
      </c>
      <c r="G116" s="523">
        <f t="shared" si="26"/>
        <v>3440469.7001154702</v>
      </c>
      <c r="H116" s="526">
        <f t="shared" si="27"/>
        <v>530493.79294958897</v>
      </c>
      <c r="I116" s="577">
        <f t="shared" si="28"/>
        <v>530493.79294958897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3370493.931822787</v>
      </c>
      <c r="E117" s="522">
        <f t="shared" si="24"/>
        <v>139951.53658536586</v>
      </c>
      <c r="F117" s="523">
        <f t="shared" si="25"/>
        <v>3230542.3952374212</v>
      </c>
      <c r="G117" s="523">
        <f t="shared" si="26"/>
        <v>3300518.1635301039</v>
      </c>
      <c r="H117" s="526">
        <f t="shared" si="27"/>
        <v>514607.30254455656</v>
      </c>
      <c r="I117" s="577">
        <f t="shared" si="28"/>
        <v>514607.30254455656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3230542.3952374212</v>
      </c>
      <c r="E118" s="522">
        <f t="shared" si="24"/>
        <v>139951.53658536586</v>
      </c>
      <c r="F118" s="523">
        <f t="shared" si="25"/>
        <v>3090590.8586520553</v>
      </c>
      <c r="G118" s="523">
        <f t="shared" si="26"/>
        <v>3160566.6269447384</v>
      </c>
      <c r="H118" s="526">
        <f t="shared" si="27"/>
        <v>498720.81213952426</v>
      </c>
      <c r="I118" s="577">
        <f t="shared" si="28"/>
        <v>498720.81213952426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3090590.8586520553</v>
      </c>
      <c r="E119" s="522">
        <f t="shared" si="24"/>
        <v>139951.53658536586</v>
      </c>
      <c r="F119" s="523">
        <f t="shared" si="25"/>
        <v>2950639.3220666894</v>
      </c>
      <c r="G119" s="523">
        <f t="shared" si="26"/>
        <v>3020615.0903593721</v>
      </c>
      <c r="H119" s="526">
        <f t="shared" si="27"/>
        <v>482834.32173449185</v>
      </c>
      <c r="I119" s="577">
        <f t="shared" si="28"/>
        <v>482834.32173449185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2950639.3220666894</v>
      </c>
      <c r="E120" s="522">
        <f t="shared" si="24"/>
        <v>139951.53658536586</v>
      </c>
      <c r="F120" s="523">
        <f t="shared" si="25"/>
        <v>2810687.7854813235</v>
      </c>
      <c r="G120" s="523">
        <f t="shared" si="26"/>
        <v>2880663.5537740067</v>
      </c>
      <c r="H120" s="526">
        <f t="shared" si="27"/>
        <v>466947.83132945956</v>
      </c>
      <c r="I120" s="577">
        <f t="shared" si="28"/>
        <v>466947.83132945956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2810687.7854813235</v>
      </c>
      <c r="E121" s="522">
        <f t="shared" si="24"/>
        <v>139951.53658536586</v>
      </c>
      <c r="F121" s="523">
        <f t="shared" si="25"/>
        <v>2670736.2488959576</v>
      </c>
      <c r="G121" s="523">
        <f t="shared" si="26"/>
        <v>2740712.0171886403</v>
      </c>
      <c r="H121" s="526">
        <f t="shared" si="27"/>
        <v>451061.34092442726</v>
      </c>
      <c r="I121" s="577">
        <f t="shared" si="28"/>
        <v>451061.34092442726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2670736.2488959576</v>
      </c>
      <c r="E122" s="522">
        <f t="shared" si="24"/>
        <v>139951.53658536586</v>
      </c>
      <c r="F122" s="523">
        <f t="shared" si="25"/>
        <v>2530784.7123105917</v>
      </c>
      <c r="G122" s="523">
        <f t="shared" si="26"/>
        <v>2600760.4806032749</v>
      </c>
      <c r="H122" s="526">
        <f t="shared" si="27"/>
        <v>435174.85051939497</v>
      </c>
      <c r="I122" s="577">
        <f t="shared" si="28"/>
        <v>435174.85051939497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2530784.7123105917</v>
      </c>
      <c r="E123" s="522">
        <f t="shared" si="24"/>
        <v>139951.53658536586</v>
      </c>
      <c r="F123" s="523">
        <f t="shared" si="25"/>
        <v>2390833.1757252258</v>
      </c>
      <c r="G123" s="523">
        <f t="shared" si="26"/>
        <v>2460808.9440179085</v>
      </c>
      <c r="H123" s="526">
        <f t="shared" si="27"/>
        <v>419288.36011436256</v>
      </c>
      <c r="I123" s="577">
        <f t="shared" si="28"/>
        <v>419288.36011436256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2390833.1757252258</v>
      </c>
      <c r="E124" s="522">
        <f t="shared" si="24"/>
        <v>139951.53658536586</v>
      </c>
      <c r="F124" s="523">
        <f t="shared" si="25"/>
        <v>2250881.6391398599</v>
      </c>
      <c r="G124" s="523">
        <f t="shared" si="26"/>
        <v>2320857.4074325431</v>
      </c>
      <c r="H124" s="526">
        <f t="shared" si="27"/>
        <v>403401.86970933026</v>
      </c>
      <c r="I124" s="577">
        <f t="shared" si="28"/>
        <v>403401.86970933026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2250881.6391398599</v>
      </c>
      <c r="E125" s="522">
        <f t="shared" si="24"/>
        <v>139951.53658536586</v>
      </c>
      <c r="F125" s="523">
        <f t="shared" si="25"/>
        <v>2110930.102554494</v>
      </c>
      <c r="G125" s="523">
        <f t="shared" si="26"/>
        <v>2180905.8708471768</v>
      </c>
      <c r="H125" s="526">
        <f t="shared" si="27"/>
        <v>387515.37930429785</v>
      </c>
      <c r="I125" s="577">
        <f t="shared" si="28"/>
        <v>387515.37930429785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2110930.102554494</v>
      </c>
      <c r="E126" s="522">
        <f t="shared" si="24"/>
        <v>139951.53658536586</v>
      </c>
      <c r="F126" s="523">
        <f t="shared" si="25"/>
        <v>1970978.5659691282</v>
      </c>
      <c r="G126" s="523">
        <f t="shared" si="26"/>
        <v>2040954.3342618111</v>
      </c>
      <c r="H126" s="526">
        <f t="shared" si="27"/>
        <v>371628.88889926556</v>
      </c>
      <c r="I126" s="577">
        <f t="shared" si="28"/>
        <v>371628.88889926556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1970978.5659691282</v>
      </c>
      <c r="E127" s="522">
        <f t="shared" si="24"/>
        <v>139951.53658536586</v>
      </c>
      <c r="F127" s="523">
        <f t="shared" si="25"/>
        <v>1831027.0293837623</v>
      </c>
      <c r="G127" s="523">
        <f t="shared" si="26"/>
        <v>1901002.7976764452</v>
      </c>
      <c r="H127" s="526">
        <f t="shared" si="27"/>
        <v>355742.3984942332</v>
      </c>
      <c r="I127" s="577">
        <f t="shared" si="28"/>
        <v>355742.3984942332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1831027.0293837623</v>
      </c>
      <c r="E128" s="522">
        <f t="shared" si="24"/>
        <v>139951.53658536586</v>
      </c>
      <c r="F128" s="523">
        <f t="shared" si="25"/>
        <v>1691075.4927983964</v>
      </c>
      <c r="G128" s="523">
        <f t="shared" si="26"/>
        <v>1761051.2610910793</v>
      </c>
      <c r="H128" s="526">
        <f t="shared" si="27"/>
        <v>339855.90808920085</v>
      </c>
      <c r="I128" s="577">
        <f t="shared" si="28"/>
        <v>339855.90808920085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1691075.4927983964</v>
      </c>
      <c r="E129" s="522">
        <f t="shared" si="24"/>
        <v>139951.53658536586</v>
      </c>
      <c r="F129" s="523">
        <f t="shared" si="25"/>
        <v>1551123.9562130305</v>
      </c>
      <c r="G129" s="523">
        <f t="shared" si="26"/>
        <v>1621099.7245057134</v>
      </c>
      <c r="H129" s="526">
        <f t="shared" si="27"/>
        <v>323969.4176841685</v>
      </c>
      <c r="I129" s="577">
        <f t="shared" si="28"/>
        <v>323969.4176841685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1551123.9562130305</v>
      </c>
      <c r="E130" s="522">
        <f t="shared" si="24"/>
        <v>139951.53658536586</v>
      </c>
      <c r="F130" s="523">
        <f t="shared" si="25"/>
        <v>1411172.4196276646</v>
      </c>
      <c r="G130" s="523">
        <f t="shared" si="26"/>
        <v>1481148.1879203476</v>
      </c>
      <c r="H130" s="526">
        <f t="shared" si="27"/>
        <v>308082.92727913614</v>
      </c>
      <c r="I130" s="577">
        <f t="shared" si="28"/>
        <v>308082.92727913614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1411172.4196276646</v>
      </c>
      <c r="E131" s="522">
        <f t="shared" si="24"/>
        <v>139951.53658536586</v>
      </c>
      <c r="F131" s="523">
        <f t="shared" si="25"/>
        <v>1271220.8830422987</v>
      </c>
      <c r="G131" s="523">
        <f t="shared" si="26"/>
        <v>1341196.6513349817</v>
      </c>
      <c r="H131" s="526">
        <f t="shared" si="27"/>
        <v>292196.43687410385</v>
      </c>
      <c r="I131" s="577">
        <f t="shared" si="28"/>
        <v>292196.43687410385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1271220.8830422987</v>
      </c>
      <c r="E132" s="522">
        <f t="shared" si="24"/>
        <v>139951.53658536586</v>
      </c>
      <c r="F132" s="523">
        <f t="shared" si="25"/>
        <v>1131269.3464569328</v>
      </c>
      <c r="G132" s="523">
        <f t="shared" si="26"/>
        <v>1201245.1147496158</v>
      </c>
      <c r="H132" s="526">
        <f t="shared" si="27"/>
        <v>276309.9464690715</v>
      </c>
      <c r="I132" s="577">
        <f t="shared" si="28"/>
        <v>276309.9464690715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1131269.3464569328</v>
      </c>
      <c r="E133" s="522">
        <f t="shared" si="24"/>
        <v>139951.53658536586</v>
      </c>
      <c r="F133" s="523">
        <f t="shared" si="25"/>
        <v>991317.80987156695</v>
      </c>
      <c r="G133" s="523">
        <f t="shared" si="26"/>
        <v>1061293.5781642499</v>
      </c>
      <c r="H133" s="526">
        <f t="shared" si="27"/>
        <v>260423.45606403914</v>
      </c>
      <c r="I133" s="577">
        <f t="shared" si="28"/>
        <v>260423.45606403914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991317.80987156695</v>
      </c>
      <c r="E134" s="522">
        <f t="shared" si="24"/>
        <v>139951.53658536586</v>
      </c>
      <c r="F134" s="523">
        <f t="shared" si="25"/>
        <v>851366.27328620106</v>
      </c>
      <c r="G134" s="523">
        <f t="shared" si="26"/>
        <v>921342.041578884</v>
      </c>
      <c r="H134" s="526">
        <f t="shared" si="27"/>
        <v>244536.96565900679</v>
      </c>
      <c r="I134" s="577">
        <f t="shared" si="28"/>
        <v>244536.96565900679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851366.27328620106</v>
      </c>
      <c r="E135" s="522">
        <f t="shared" si="24"/>
        <v>139951.53658536586</v>
      </c>
      <c r="F135" s="523">
        <f t="shared" si="25"/>
        <v>711414.73670083517</v>
      </c>
      <c r="G135" s="523">
        <f t="shared" si="26"/>
        <v>781390.50499351812</v>
      </c>
      <c r="H135" s="526">
        <f t="shared" si="27"/>
        <v>228650.47525397444</v>
      </c>
      <c r="I135" s="577">
        <f t="shared" si="28"/>
        <v>228650.47525397444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711414.73670083517</v>
      </c>
      <c r="E136" s="522">
        <f t="shared" si="24"/>
        <v>139951.53658536586</v>
      </c>
      <c r="F136" s="523">
        <f t="shared" si="25"/>
        <v>571463.20011546928</v>
      </c>
      <c r="G136" s="523">
        <f t="shared" si="26"/>
        <v>641438.96840815223</v>
      </c>
      <c r="H136" s="526">
        <f t="shared" si="27"/>
        <v>212763.98484894211</v>
      </c>
      <c r="I136" s="577">
        <f t="shared" si="28"/>
        <v>212763.98484894211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571463.20011546928</v>
      </c>
      <c r="E137" s="522">
        <f t="shared" si="24"/>
        <v>139951.53658536586</v>
      </c>
      <c r="F137" s="523">
        <f t="shared" si="25"/>
        <v>431511.6635301034</v>
      </c>
      <c r="G137" s="523">
        <f t="shared" si="26"/>
        <v>501487.43182278634</v>
      </c>
      <c r="H137" s="526">
        <f t="shared" si="27"/>
        <v>196877.49444390979</v>
      </c>
      <c r="I137" s="577">
        <f t="shared" si="28"/>
        <v>196877.49444390979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431511.6635301034</v>
      </c>
      <c r="E138" s="522">
        <f t="shared" si="24"/>
        <v>139951.53658536586</v>
      </c>
      <c r="F138" s="523">
        <f t="shared" si="25"/>
        <v>291560.12694473751</v>
      </c>
      <c r="G138" s="523">
        <f t="shared" si="26"/>
        <v>361535.89523742045</v>
      </c>
      <c r="H138" s="526">
        <f t="shared" si="27"/>
        <v>180991.00403887744</v>
      </c>
      <c r="I138" s="577">
        <f t="shared" si="28"/>
        <v>180991.00403887744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291560.12694473751</v>
      </c>
      <c r="E139" s="522">
        <f t="shared" si="24"/>
        <v>139951.53658536586</v>
      </c>
      <c r="F139" s="523">
        <f t="shared" si="25"/>
        <v>151608.59035937165</v>
      </c>
      <c r="G139" s="523">
        <f t="shared" si="26"/>
        <v>221584.35865205457</v>
      </c>
      <c r="H139" s="526">
        <f t="shared" si="27"/>
        <v>165104.51363384508</v>
      </c>
      <c r="I139" s="577">
        <f t="shared" si="28"/>
        <v>165104.51363384508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151608.59035937165</v>
      </c>
      <c r="E140" s="522">
        <f t="shared" si="24"/>
        <v>139951.53658536586</v>
      </c>
      <c r="F140" s="523">
        <f t="shared" si="25"/>
        <v>11657.053774005792</v>
      </c>
      <c r="G140" s="523">
        <f t="shared" si="26"/>
        <v>81632.822066688721</v>
      </c>
      <c r="H140" s="526">
        <f t="shared" si="27"/>
        <v>149218.02322881276</v>
      </c>
      <c r="I140" s="577">
        <f t="shared" si="28"/>
        <v>149218.02322881276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11657.053774005792</v>
      </c>
      <c r="E141" s="522">
        <f t="shared" si="24"/>
        <v>11657.053774005792</v>
      </c>
      <c r="F141" s="523">
        <f t="shared" si="25"/>
        <v>0</v>
      </c>
      <c r="G141" s="523">
        <f t="shared" si="26"/>
        <v>5828.5268870028958</v>
      </c>
      <c r="H141" s="526">
        <f t="shared" si="27"/>
        <v>12318.674494471155</v>
      </c>
      <c r="I141" s="577">
        <f t="shared" si="28"/>
        <v>12318.674494471155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5738012.9999999963</v>
      </c>
      <c r="F155" s="375"/>
      <c r="G155" s="375"/>
      <c r="H155" s="375">
        <f>SUM(H99:H154)</f>
        <v>19528739.258498129</v>
      </c>
      <c r="I155" s="375">
        <f>SUM(I99:I154)</f>
        <v>19528739.258498129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view="pageBreakPreview" zoomScale="82" zoomScaleNormal="100" zoomScaleSheetLayoutView="82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1602830.9434464206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1602830.9434464206</v>
      </c>
      <c r="O6" s="269"/>
      <c r="P6" s="269"/>
    </row>
    <row r="7" spans="1:16" ht="13.5" thickBot="1">
      <c r="C7" s="467" t="s">
        <v>48</v>
      </c>
      <c r="D7" s="624" t="s">
        <v>346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/>
      <c r="E9" s="637" t="s">
        <v>404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329807.14285714284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1792677.2594055445</v>
      </c>
      <c r="H20" s="639">
        <v>1792677.2594055445</v>
      </c>
      <c r="I20" s="511">
        <f t="shared" si="3"/>
        <v>0</v>
      </c>
      <c r="J20" s="511"/>
      <c r="K20" s="518">
        <f t="shared" si="0"/>
        <v>1792677.2594055445</v>
      </c>
      <c r="L20" s="519">
        <f t="shared" si="1"/>
        <v>0</v>
      </c>
      <c r="M20" s="518">
        <f t="shared" si="2"/>
        <v>1792677.2594055445</v>
      </c>
      <c r="N20" s="514">
        <f>IF(M20&lt;&gt;0,+H20-M20,0)</f>
        <v>0</v>
      </c>
      <c r="O20" s="514">
        <f>+N20-L20</f>
        <v>0</v>
      </c>
      <c r="P20" s="272"/>
    </row>
    <row r="21" spans="2:16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322137.20930232556</v>
      </c>
      <c r="F21" s="631">
        <v>12511898.361883156</v>
      </c>
      <c r="G21" s="630">
        <v>1583802.9577072526</v>
      </c>
      <c r="H21" s="639">
        <v>1583802.9577072526</v>
      </c>
      <c r="I21" s="511">
        <f t="shared" si="3"/>
        <v>0</v>
      </c>
      <c r="J21" s="511"/>
      <c r="K21" s="518">
        <f t="shared" si="0"/>
        <v>1583802.9577072526</v>
      </c>
      <c r="L21" s="519">
        <f t="shared" si="1"/>
        <v>0</v>
      </c>
      <c r="M21" s="518">
        <f t="shared" si="2"/>
        <v>1583802.9577072526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>
      <c r="B22" s="195" t="str">
        <f t="shared" si="4"/>
        <v>IU</v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1904573.0615716686</v>
      </c>
      <c r="H22" s="639">
        <v>1904573.0615716686</v>
      </c>
      <c r="I22" s="511">
        <f t="shared" si="3"/>
        <v>0</v>
      </c>
      <c r="J22" s="511"/>
      <c r="K22" s="518">
        <f t="shared" si="0"/>
        <v>1904573.0615716686</v>
      </c>
      <c r="L22" s="519">
        <f t="shared" si="1"/>
        <v>0</v>
      </c>
      <c r="M22" s="518">
        <f t="shared" si="2"/>
        <v>1904573.0615716686</v>
      </c>
      <c r="N22" s="514">
        <f t="shared" si="5"/>
        <v>0</v>
      </c>
      <c r="O22" s="514">
        <f t="shared" si="6"/>
        <v>0</v>
      </c>
      <c r="P22" s="272"/>
    </row>
    <row r="23" spans="2:16">
      <c r="B23" s="195" t="str">
        <f t="shared" si="4"/>
        <v>IU</v>
      </c>
      <c r="C23" s="507">
        <f>IF(D11="","-",+C22+1)</f>
        <v>2021</v>
      </c>
      <c r="D23" s="631">
        <v>12174047.142370958</v>
      </c>
      <c r="E23" s="630">
        <v>329807.14285714284</v>
      </c>
      <c r="F23" s="631">
        <v>11844239.999513814</v>
      </c>
      <c r="G23" s="630">
        <v>1602830.9434464206</v>
      </c>
      <c r="H23" s="639">
        <v>1602830.9434464206</v>
      </c>
      <c r="I23" s="631">
        <f t="shared" si="3"/>
        <v>0</v>
      </c>
      <c r="J23" s="511"/>
      <c r="K23" s="518">
        <f t="shared" ref="K23" si="7">G23</f>
        <v>1602830.9434464206</v>
      </c>
      <c r="L23" s="519">
        <f t="shared" ref="L23" si="8">IF(K23&lt;&gt;0,+G23-K23,0)</f>
        <v>0</v>
      </c>
      <c r="M23" s="518">
        <f t="shared" ref="M23" si="9">H23</f>
        <v>1602830.9434464206</v>
      </c>
      <c r="N23" s="514">
        <f t="shared" si="5"/>
        <v>0</v>
      </c>
      <c r="O23" s="514">
        <f t="shared" si="6"/>
        <v>0</v>
      </c>
      <c r="P23" s="272"/>
    </row>
    <row r="24" spans="2:16">
      <c r="B24" s="195" t="str">
        <f t="shared" si="4"/>
        <v/>
      </c>
      <c r="C24" s="507">
        <f>IF(D11="","-",+C23+1)</f>
        <v>2022</v>
      </c>
      <c r="D24" s="523">
        <f>IF(F23+SUM(E$17:E23)=D$10,F23,D$10-SUM(E$17:E23))</f>
        <v>11844239.999513814</v>
      </c>
      <c r="E24" s="522">
        <f t="shared" ref="E24:E72" si="10">IF(+$I$14&lt;F23,$I$14,D24)</f>
        <v>329807.14285714284</v>
      </c>
      <c r="F24" s="523">
        <f t="shared" ref="F24:F72" si="11">+D24-E24</f>
        <v>11514432.856656671</v>
      </c>
      <c r="G24" s="524">
        <f t="shared" ref="G24:G50" si="12">+I$12*((D24+F24)/2)+E24</f>
        <v>1577370.194972421</v>
      </c>
      <c r="H24" s="491">
        <f t="shared" ref="H24:H50" si="13">+I$13*((D24+F24)/2)+E24</f>
        <v>1577370.194972421</v>
      </c>
      <c r="I24" s="511">
        <f t="shared" si="3"/>
        <v>0</v>
      </c>
      <c r="J24" s="511"/>
      <c r="K24" s="525"/>
      <c r="L24" s="514">
        <f t="shared" ref="L24:L72" si="14">IF(K24&lt;&gt;0,+G24-K24,0)</f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11514432.856656671</v>
      </c>
      <c r="E25" s="522">
        <f t="shared" si="10"/>
        <v>329807.14285714284</v>
      </c>
      <c r="F25" s="523">
        <f t="shared" si="11"/>
        <v>11184625.713799527</v>
      </c>
      <c r="G25" s="524">
        <f t="shared" si="12"/>
        <v>1542140.8642406808</v>
      </c>
      <c r="H25" s="491">
        <f t="shared" si="13"/>
        <v>1542140.8642406808</v>
      </c>
      <c r="I25" s="511">
        <f t="shared" si="3"/>
        <v>0</v>
      </c>
      <c r="J25" s="511"/>
      <c r="K25" s="525"/>
      <c r="L25" s="514">
        <f t="shared" si="1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11184625.713799527</v>
      </c>
      <c r="E26" s="522">
        <f t="shared" si="10"/>
        <v>329807.14285714284</v>
      </c>
      <c r="F26" s="523">
        <f t="shared" si="11"/>
        <v>10854818.570942383</v>
      </c>
      <c r="G26" s="524">
        <f t="shared" si="12"/>
        <v>1506911.5335089406</v>
      </c>
      <c r="H26" s="491">
        <f t="shared" si="13"/>
        <v>1506911.5335089406</v>
      </c>
      <c r="I26" s="511">
        <f t="shared" si="3"/>
        <v>0</v>
      </c>
      <c r="J26" s="511"/>
      <c r="K26" s="525"/>
      <c r="L26" s="514">
        <f t="shared" si="1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10854818.570942383</v>
      </c>
      <c r="E27" s="522">
        <f t="shared" si="10"/>
        <v>329807.14285714284</v>
      </c>
      <c r="F27" s="523">
        <f t="shared" si="11"/>
        <v>10525011.42808524</v>
      </c>
      <c r="G27" s="524">
        <f t="shared" si="12"/>
        <v>1471682.2027772004</v>
      </c>
      <c r="H27" s="491">
        <f t="shared" si="13"/>
        <v>1471682.2027772004</v>
      </c>
      <c r="I27" s="511">
        <f t="shared" si="3"/>
        <v>0</v>
      </c>
      <c r="J27" s="511"/>
      <c r="K27" s="525"/>
      <c r="L27" s="514">
        <f t="shared" si="1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10525011.42808524</v>
      </c>
      <c r="E28" s="522">
        <f t="shared" si="10"/>
        <v>329807.14285714284</v>
      </c>
      <c r="F28" s="523">
        <f t="shared" si="11"/>
        <v>10195204.285228096</v>
      </c>
      <c r="G28" s="524">
        <f t="shared" si="12"/>
        <v>1436452.8720454597</v>
      </c>
      <c r="H28" s="491">
        <f t="shared" si="13"/>
        <v>1436452.8720454597</v>
      </c>
      <c r="I28" s="511">
        <f t="shared" si="3"/>
        <v>0</v>
      </c>
      <c r="J28" s="511"/>
      <c r="K28" s="525"/>
      <c r="L28" s="514">
        <f t="shared" si="1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10195204.285228096</v>
      </c>
      <c r="E29" s="522">
        <f t="shared" si="10"/>
        <v>329807.14285714284</v>
      </c>
      <c r="F29" s="523">
        <f t="shared" si="11"/>
        <v>9865397.1423709523</v>
      </c>
      <c r="G29" s="524">
        <f t="shared" si="12"/>
        <v>1401223.5413137195</v>
      </c>
      <c r="H29" s="491">
        <f t="shared" si="13"/>
        <v>1401223.5413137195</v>
      </c>
      <c r="I29" s="511">
        <f t="shared" si="3"/>
        <v>0</v>
      </c>
      <c r="J29" s="511"/>
      <c r="K29" s="525"/>
      <c r="L29" s="514">
        <f t="shared" si="1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9865397.1423709523</v>
      </c>
      <c r="E30" s="522">
        <f t="shared" si="10"/>
        <v>329807.14285714284</v>
      </c>
      <c r="F30" s="523">
        <f t="shared" si="11"/>
        <v>9535589.9995138086</v>
      </c>
      <c r="G30" s="524">
        <f t="shared" si="12"/>
        <v>1365994.2105819792</v>
      </c>
      <c r="H30" s="491">
        <f t="shared" si="13"/>
        <v>1365994.2105819792</v>
      </c>
      <c r="I30" s="511">
        <f t="shared" si="3"/>
        <v>0</v>
      </c>
      <c r="J30" s="511"/>
      <c r="K30" s="525"/>
      <c r="L30" s="514">
        <f t="shared" si="1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9535589.9995138086</v>
      </c>
      <c r="E31" s="522">
        <f t="shared" si="10"/>
        <v>329807.14285714284</v>
      </c>
      <c r="F31" s="523">
        <f t="shared" si="11"/>
        <v>9205782.856656665</v>
      </c>
      <c r="G31" s="524">
        <f t="shared" si="12"/>
        <v>1330764.879850239</v>
      </c>
      <c r="H31" s="491">
        <f t="shared" si="13"/>
        <v>1330764.879850239</v>
      </c>
      <c r="I31" s="511">
        <f t="shared" si="3"/>
        <v>0</v>
      </c>
      <c r="J31" s="511"/>
      <c r="K31" s="525"/>
      <c r="L31" s="514">
        <f t="shared" si="1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9205782.856656665</v>
      </c>
      <c r="E32" s="522">
        <f t="shared" si="10"/>
        <v>329807.14285714284</v>
      </c>
      <c r="F32" s="523">
        <f t="shared" si="11"/>
        <v>8875975.7137995213</v>
      </c>
      <c r="G32" s="524">
        <f t="shared" si="12"/>
        <v>1295535.5491184983</v>
      </c>
      <c r="H32" s="491">
        <f t="shared" si="13"/>
        <v>1295535.5491184983</v>
      </c>
      <c r="I32" s="511">
        <f t="shared" si="3"/>
        <v>0</v>
      </c>
      <c r="J32" s="511"/>
      <c r="K32" s="525"/>
      <c r="L32" s="514">
        <f t="shared" si="1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8875975.7137995213</v>
      </c>
      <c r="E33" s="522">
        <f t="shared" si="10"/>
        <v>329807.14285714284</v>
      </c>
      <c r="F33" s="523">
        <f t="shared" si="11"/>
        <v>8546168.5709423777</v>
      </c>
      <c r="G33" s="524">
        <f t="shared" si="12"/>
        <v>1260306.2183867584</v>
      </c>
      <c r="H33" s="491">
        <f t="shared" si="13"/>
        <v>1260306.2183867584</v>
      </c>
      <c r="I33" s="511">
        <f t="shared" si="3"/>
        <v>0</v>
      </c>
      <c r="J33" s="511"/>
      <c r="K33" s="525"/>
      <c r="L33" s="514">
        <f t="shared" si="1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8546168.5709423777</v>
      </c>
      <c r="E34" s="522">
        <f t="shared" si="10"/>
        <v>329807.14285714284</v>
      </c>
      <c r="F34" s="523">
        <f t="shared" si="11"/>
        <v>8216361.4280852349</v>
      </c>
      <c r="G34" s="524">
        <f t="shared" si="12"/>
        <v>1225076.8876550179</v>
      </c>
      <c r="H34" s="491">
        <f t="shared" si="13"/>
        <v>1225076.8876550179</v>
      </c>
      <c r="I34" s="511">
        <f t="shared" si="3"/>
        <v>0</v>
      </c>
      <c r="J34" s="511"/>
      <c r="K34" s="525"/>
      <c r="L34" s="514">
        <f t="shared" si="1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8216361.4280852349</v>
      </c>
      <c r="E35" s="522">
        <f t="shared" si="10"/>
        <v>329807.14285714284</v>
      </c>
      <c r="F35" s="523">
        <f t="shared" si="11"/>
        <v>7886554.2852280922</v>
      </c>
      <c r="G35" s="524">
        <f t="shared" si="12"/>
        <v>1189847.5569232777</v>
      </c>
      <c r="H35" s="491">
        <f t="shared" si="13"/>
        <v>1189847.5569232777</v>
      </c>
      <c r="I35" s="511">
        <f t="shared" si="3"/>
        <v>0</v>
      </c>
      <c r="J35" s="511"/>
      <c r="K35" s="525"/>
      <c r="L35" s="514">
        <f t="shared" si="1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7886554.2852280922</v>
      </c>
      <c r="E36" s="522">
        <f t="shared" si="10"/>
        <v>329807.14285714284</v>
      </c>
      <c r="F36" s="523">
        <f t="shared" si="11"/>
        <v>7556747.1423709495</v>
      </c>
      <c r="G36" s="524">
        <f t="shared" si="12"/>
        <v>1154618.2261915375</v>
      </c>
      <c r="H36" s="491">
        <f t="shared" si="13"/>
        <v>1154618.2261915375</v>
      </c>
      <c r="I36" s="511">
        <f t="shared" si="3"/>
        <v>0</v>
      </c>
      <c r="J36" s="511"/>
      <c r="K36" s="525"/>
      <c r="L36" s="514">
        <f t="shared" si="1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7556747.1423709495</v>
      </c>
      <c r="E37" s="522">
        <f t="shared" si="10"/>
        <v>329807.14285714284</v>
      </c>
      <c r="F37" s="523">
        <f t="shared" si="11"/>
        <v>7226939.9995138068</v>
      </c>
      <c r="G37" s="524">
        <f t="shared" si="12"/>
        <v>1119388.8954597972</v>
      </c>
      <c r="H37" s="491">
        <f t="shared" si="13"/>
        <v>1119388.8954597972</v>
      </c>
      <c r="I37" s="511">
        <f t="shared" si="3"/>
        <v>0</v>
      </c>
      <c r="J37" s="511"/>
      <c r="K37" s="525"/>
      <c r="L37" s="514">
        <f t="shared" si="1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7226939.9995138068</v>
      </c>
      <c r="E38" s="522">
        <f t="shared" si="10"/>
        <v>329807.14285714284</v>
      </c>
      <c r="F38" s="523">
        <f t="shared" si="11"/>
        <v>6897132.8566566641</v>
      </c>
      <c r="G38" s="524">
        <f t="shared" si="12"/>
        <v>1084159.564728057</v>
      </c>
      <c r="H38" s="491">
        <f t="shared" si="13"/>
        <v>1084159.564728057</v>
      </c>
      <c r="I38" s="511">
        <f t="shared" si="3"/>
        <v>0</v>
      </c>
      <c r="J38" s="511"/>
      <c r="K38" s="525"/>
      <c r="L38" s="514">
        <f t="shared" si="1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6897132.8566566641</v>
      </c>
      <c r="E39" s="522">
        <f t="shared" si="10"/>
        <v>329807.14285714284</v>
      </c>
      <c r="F39" s="523">
        <f t="shared" si="11"/>
        <v>6567325.7137995213</v>
      </c>
      <c r="G39" s="524">
        <f t="shared" si="12"/>
        <v>1048930.2339963168</v>
      </c>
      <c r="H39" s="491">
        <f t="shared" si="13"/>
        <v>1048930.2339963168</v>
      </c>
      <c r="I39" s="511">
        <f t="shared" si="3"/>
        <v>0</v>
      </c>
      <c r="J39" s="511"/>
      <c r="K39" s="525"/>
      <c r="L39" s="514">
        <f t="shared" si="1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6567325.7137995213</v>
      </c>
      <c r="E40" s="522">
        <f t="shared" si="10"/>
        <v>329807.14285714284</v>
      </c>
      <c r="F40" s="523">
        <f t="shared" si="11"/>
        <v>6237518.5709423786</v>
      </c>
      <c r="G40" s="524">
        <f t="shared" si="12"/>
        <v>1013700.9032645766</v>
      </c>
      <c r="H40" s="491">
        <f t="shared" si="13"/>
        <v>1013700.9032645766</v>
      </c>
      <c r="I40" s="511">
        <f t="shared" si="3"/>
        <v>0</v>
      </c>
      <c r="J40" s="511"/>
      <c r="K40" s="525"/>
      <c r="L40" s="514">
        <f t="shared" si="1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6237518.5709423786</v>
      </c>
      <c r="E41" s="522">
        <f t="shared" si="10"/>
        <v>329807.14285714284</v>
      </c>
      <c r="F41" s="523">
        <f t="shared" si="11"/>
        <v>5907711.4280852359</v>
      </c>
      <c r="G41" s="524">
        <f t="shared" si="12"/>
        <v>978471.57253283623</v>
      </c>
      <c r="H41" s="491">
        <f t="shared" si="13"/>
        <v>978471.57253283623</v>
      </c>
      <c r="I41" s="511">
        <f t="shared" si="3"/>
        <v>0</v>
      </c>
      <c r="J41" s="511"/>
      <c r="K41" s="525"/>
      <c r="L41" s="514">
        <f t="shared" si="1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5907711.4280852359</v>
      </c>
      <c r="E42" s="522">
        <f t="shared" si="10"/>
        <v>329807.14285714284</v>
      </c>
      <c r="F42" s="523">
        <f t="shared" si="11"/>
        <v>5577904.2852280932</v>
      </c>
      <c r="G42" s="524">
        <f t="shared" si="12"/>
        <v>943242.24180109613</v>
      </c>
      <c r="H42" s="491">
        <f t="shared" si="13"/>
        <v>943242.24180109613</v>
      </c>
      <c r="I42" s="511">
        <f t="shared" si="3"/>
        <v>0</v>
      </c>
      <c r="J42" s="511"/>
      <c r="K42" s="525"/>
      <c r="L42" s="514">
        <f t="shared" si="1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5577904.2852280932</v>
      </c>
      <c r="E43" s="522">
        <f t="shared" si="10"/>
        <v>329807.14285714284</v>
      </c>
      <c r="F43" s="523">
        <f t="shared" si="11"/>
        <v>5248097.1423709504</v>
      </c>
      <c r="G43" s="524">
        <f t="shared" si="12"/>
        <v>908012.91106935579</v>
      </c>
      <c r="H43" s="491">
        <f t="shared" si="13"/>
        <v>908012.91106935579</v>
      </c>
      <c r="I43" s="511">
        <f t="shared" si="3"/>
        <v>0</v>
      </c>
      <c r="J43" s="511"/>
      <c r="K43" s="525"/>
      <c r="L43" s="514">
        <f t="shared" si="1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5248097.1423709504</v>
      </c>
      <c r="E44" s="522">
        <f t="shared" si="10"/>
        <v>329807.14285714284</v>
      </c>
      <c r="F44" s="523">
        <f t="shared" si="11"/>
        <v>4918289.9995138077</v>
      </c>
      <c r="G44" s="524">
        <f t="shared" si="12"/>
        <v>872783.58033761568</v>
      </c>
      <c r="H44" s="491">
        <f t="shared" si="13"/>
        <v>872783.58033761568</v>
      </c>
      <c r="I44" s="511">
        <f t="shared" si="3"/>
        <v>0</v>
      </c>
      <c r="J44" s="511"/>
      <c r="K44" s="525"/>
      <c r="L44" s="514">
        <f t="shared" si="1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4918289.9995138077</v>
      </c>
      <c r="E45" s="522">
        <f t="shared" si="10"/>
        <v>329807.14285714284</v>
      </c>
      <c r="F45" s="523">
        <f t="shared" si="11"/>
        <v>4588482.856656665</v>
      </c>
      <c r="G45" s="524">
        <f t="shared" si="12"/>
        <v>837554.24960587535</v>
      </c>
      <c r="H45" s="491">
        <f t="shared" si="13"/>
        <v>837554.24960587535</v>
      </c>
      <c r="I45" s="511">
        <f t="shared" si="3"/>
        <v>0</v>
      </c>
      <c r="J45" s="511"/>
      <c r="K45" s="525"/>
      <c r="L45" s="514">
        <f t="shared" si="1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4588482.856656665</v>
      </c>
      <c r="E46" s="522">
        <f t="shared" si="10"/>
        <v>329807.14285714284</v>
      </c>
      <c r="F46" s="523">
        <f t="shared" si="11"/>
        <v>4258675.7137995223</v>
      </c>
      <c r="G46" s="524">
        <f t="shared" si="12"/>
        <v>802324.91887413524</v>
      </c>
      <c r="H46" s="491">
        <f t="shared" si="13"/>
        <v>802324.91887413524</v>
      </c>
      <c r="I46" s="511">
        <f t="shared" si="3"/>
        <v>0</v>
      </c>
      <c r="J46" s="511"/>
      <c r="K46" s="525"/>
      <c r="L46" s="514">
        <f t="shared" si="1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4258675.7137995223</v>
      </c>
      <c r="E47" s="522">
        <f t="shared" si="10"/>
        <v>329807.14285714284</v>
      </c>
      <c r="F47" s="523">
        <f t="shared" si="11"/>
        <v>3928868.5709423795</v>
      </c>
      <c r="G47" s="524">
        <f t="shared" si="12"/>
        <v>767095.58814239502</v>
      </c>
      <c r="H47" s="491">
        <f t="shared" si="13"/>
        <v>767095.58814239502</v>
      </c>
      <c r="I47" s="511">
        <f t="shared" si="3"/>
        <v>0</v>
      </c>
      <c r="J47" s="511"/>
      <c r="K47" s="525"/>
      <c r="L47" s="514">
        <f t="shared" si="1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3928868.5709423795</v>
      </c>
      <c r="E48" s="522">
        <f t="shared" si="10"/>
        <v>329807.14285714284</v>
      </c>
      <c r="F48" s="523">
        <f t="shared" si="11"/>
        <v>3599061.4280852368</v>
      </c>
      <c r="G48" s="524">
        <f t="shared" si="12"/>
        <v>731866.25741065468</v>
      </c>
      <c r="H48" s="491">
        <f t="shared" si="13"/>
        <v>731866.25741065468</v>
      </c>
      <c r="I48" s="511">
        <f t="shared" si="3"/>
        <v>0</v>
      </c>
      <c r="J48" s="511"/>
      <c r="K48" s="525"/>
      <c r="L48" s="514">
        <f t="shared" si="1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3599061.4280852368</v>
      </c>
      <c r="E49" s="522">
        <f t="shared" si="10"/>
        <v>329807.14285714284</v>
      </c>
      <c r="F49" s="523">
        <f t="shared" si="11"/>
        <v>3269254.2852280941</v>
      </c>
      <c r="G49" s="524">
        <f t="shared" si="12"/>
        <v>696636.92667891446</v>
      </c>
      <c r="H49" s="491">
        <f t="shared" si="13"/>
        <v>696636.92667891446</v>
      </c>
      <c r="I49" s="511">
        <f t="shared" si="3"/>
        <v>0</v>
      </c>
      <c r="J49" s="511"/>
      <c r="K49" s="525"/>
      <c r="L49" s="514">
        <f t="shared" si="14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3269254.2852280941</v>
      </c>
      <c r="E50" s="522">
        <f t="shared" si="10"/>
        <v>329807.14285714284</v>
      </c>
      <c r="F50" s="523">
        <f t="shared" si="11"/>
        <v>2939447.1423709514</v>
      </c>
      <c r="G50" s="524">
        <f t="shared" si="12"/>
        <v>661407.59594717424</v>
      </c>
      <c r="H50" s="491">
        <f t="shared" si="13"/>
        <v>661407.59594717424</v>
      </c>
      <c r="I50" s="511">
        <f t="shared" si="3"/>
        <v>0</v>
      </c>
      <c r="J50" s="511"/>
      <c r="K50" s="525"/>
      <c r="L50" s="514">
        <f t="shared" si="14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2939447.1423709514</v>
      </c>
      <c r="E51" s="522">
        <f t="shared" si="10"/>
        <v>329807.14285714284</v>
      </c>
      <c r="F51" s="523">
        <f t="shared" si="11"/>
        <v>2609639.9995138086</v>
      </c>
      <c r="G51" s="524">
        <f t="shared" ref="G51:G72" si="15">+I$12*((D51+F51)/2)+E51</f>
        <v>626178.26521543402</v>
      </c>
      <c r="H51" s="491">
        <f t="shared" ref="H51:H72" si="16">+I$13*((D51+F51)/2)+E51</f>
        <v>626178.26521543402</v>
      </c>
      <c r="I51" s="511">
        <f t="shared" si="3"/>
        <v>0</v>
      </c>
      <c r="J51" s="511"/>
      <c r="K51" s="525"/>
      <c r="L51" s="514">
        <f t="shared" si="14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2609639.9995138086</v>
      </c>
      <c r="E52" s="522">
        <f t="shared" si="10"/>
        <v>329807.14285714284</v>
      </c>
      <c r="F52" s="523">
        <f t="shared" si="11"/>
        <v>2279832.8566566659</v>
      </c>
      <c r="G52" s="524">
        <f t="shared" si="15"/>
        <v>590948.9344836938</v>
      </c>
      <c r="H52" s="491">
        <f t="shared" si="16"/>
        <v>590948.9344836938</v>
      </c>
      <c r="I52" s="511">
        <f t="shared" si="3"/>
        <v>0</v>
      </c>
      <c r="J52" s="511"/>
      <c r="K52" s="525"/>
      <c r="L52" s="514">
        <f t="shared" si="14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2279832.8566566659</v>
      </c>
      <c r="E53" s="522">
        <f t="shared" si="10"/>
        <v>329807.14285714284</v>
      </c>
      <c r="F53" s="523">
        <f t="shared" si="11"/>
        <v>1950025.7137995232</v>
      </c>
      <c r="G53" s="524">
        <f t="shared" si="15"/>
        <v>555719.60375195357</v>
      </c>
      <c r="H53" s="491">
        <f t="shared" si="16"/>
        <v>555719.60375195357</v>
      </c>
      <c r="I53" s="511">
        <f t="shared" si="3"/>
        <v>0</v>
      </c>
      <c r="J53" s="511"/>
      <c r="K53" s="525"/>
      <c r="L53" s="514">
        <f t="shared" si="14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1950025.7137995232</v>
      </c>
      <c r="E54" s="522">
        <f t="shared" si="10"/>
        <v>329807.14285714284</v>
      </c>
      <c r="F54" s="523">
        <f t="shared" si="11"/>
        <v>1620218.5709423805</v>
      </c>
      <c r="G54" s="524">
        <f t="shared" si="15"/>
        <v>520490.27302021335</v>
      </c>
      <c r="H54" s="491">
        <f t="shared" si="16"/>
        <v>520490.27302021335</v>
      </c>
      <c r="I54" s="511">
        <f t="shared" si="3"/>
        <v>0</v>
      </c>
      <c r="J54" s="511"/>
      <c r="K54" s="525"/>
      <c r="L54" s="514">
        <f t="shared" si="14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1620218.5709423805</v>
      </c>
      <c r="E55" s="522">
        <f t="shared" si="10"/>
        <v>329807.14285714284</v>
      </c>
      <c r="F55" s="523">
        <f t="shared" si="11"/>
        <v>1290411.4280852377</v>
      </c>
      <c r="G55" s="524">
        <f t="shared" si="15"/>
        <v>485260.94228847313</v>
      </c>
      <c r="H55" s="491">
        <f t="shared" si="16"/>
        <v>485260.94228847313</v>
      </c>
      <c r="I55" s="511">
        <f t="shared" si="3"/>
        <v>0</v>
      </c>
      <c r="J55" s="511"/>
      <c r="K55" s="525"/>
      <c r="L55" s="514">
        <f t="shared" si="14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1290411.4280852377</v>
      </c>
      <c r="E56" s="522">
        <f t="shared" si="10"/>
        <v>329807.14285714284</v>
      </c>
      <c r="F56" s="523">
        <f t="shared" si="11"/>
        <v>960604.2852280949</v>
      </c>
      <c r="G56" s="524">
        <f t="shared" si="15"/>
        <v>450031.61155673285</v>
      </c>
      <c r="H56" s="491">
        <f t="shared" si="16"/>
        <v>450031.61155673285</v>
      </c>
      <c r="I56" s="511">
        <f t="shared" si="3"/>
        <v>0</v>
      </c>
      <c r="J56" s="511"/>
      <c r="K56" s="525"/>
      <c r="L56" s="514">
        <f t="shared" si="14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960604.2852280949</v>
      </c>
      <c r="E57" s="522">
        <f t="shared" si="10"/>
        <v>329807.14285714284</v>
      </c>
      <c r="F57" s="523">
        <f t="shared" si="11"/>
        <v>630797.14237095206</v>
      </c>
      <c r="G57" s="524">
        <f t="shared" si="15"/>
        <v>414802.28082499263</v>
      </c>
      <c r="H57" s="491">
        <f t="shared" si="16"/>
        <v>414802.28082499263</v>
      </c>
      <c r="I57" s="511">
        <f t="shared" si="3"/>
        <v>0</v>
      </c>
      <c r="J57" s="511"/>
      <c r="K57" s="525"/>
      <c r="L57" s="514">
        <f t="shared" si="14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630797.14237095206</v>
      </c>
      <c r="E58" s="522">
        <f t="shared" si="10"/>
        <v>329807.14285714284</v>
      </c>
      <c r="F58" s="523">
        <f t="shared" si="11"/>
        <v>300989.99951380922</v>
      </c>
      <c r="G58" s="524">
        <f t="shared" si="15"/>
        <v>379572.95009325235</v>
      </c>
      <c r="H58" s="491">
        <f t="shared" si="16"/>
        <v>379572.95009325235</v>
      </c>
      <c r="I58" s="511">
        <f t="shared" si="3"/>
        <v>0</v>
      </c>
      <c r="J58" s="511"/>
      <c r="K58" s="525"/>
      <c r="L58" s="514">
        <f t="shared" si="14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300989.99951380922</v>
      </c>
      <c r="E59" s="522">
        <f t="shared" si="10"/>
        <v>300989.99951380922</v>
      </c>
      <c r="F59" s="523">
        <f t="shared" si="11"/>
        <v>0</v>
      </c>
      <c r="G59" s="524">
        <f t="shared" si="15"/>
        <v>317065.57044892892</v>
      </c>
      <c r="H59" s="491">
        <f t="shared" si="16"/>
        <v>317065.57044892892</v>
      </c>
      <c r="I59" s="511">
        <f t="shared" si="3"/>
        <v>0</v>
      </c>
      <c r="J59" s="511"/>
      <c r="K59" s="525"/>
      <c r="L59" s="514">
        <f t="shared" si="14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0"/>
        <v>0</v>
      </c>
      <c r="F60" s="523">
        <f t="shared" si="11"/>
        <v>0</v>
      </c>
      <c r="G60" s="524">
        <f t="shared" si="15"/>
        <v>0</v>
      </c>
      <c r="H60" s="491">
        <f t="shared" si="16"/>
        <v>0</v>
      </c>
      <c r="I60" s="511">
        <f t="shared" si="3"/>
        <v>0</v>
      </c>
      <c r="J60" s="511"/>
      <c r="K60" s="525"/>
      <c r="L60" s="514">
        <f t="shared" si="14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0"/>
        <v>0</v>
      </c>
      <c r="F61" s="523">
        <f t="shared" si="11"/>
        <v>0</v>
      </c>
      <c r="G61" s="524">
        <f t="shared" si="15"/>
        <v>0</v>
      </c>
      <c r="H61" s="491">
        <f t="shared" si="16"/>
        <v>0</v>
      </c>
      <c r="I61" s="511">
        <f t="shared" si="3"/>
        <v>0</v>
      </c>
      <c r="J61" s="511"/>
      <c r="K61" s="525"/>
      <c r="L61" s="514">
        <f t="shared" si="14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0"/>
        <v>0</v>
      </c>
      <c r="F62" s="523">
        <f t="shared" si="11"/>
        <v>0</v>
      </c>
      <c r="G62" s="524">
        <f t="shared" si="15"/>
        <v>0</v>
      </c>
      <c r="H62" s="491">
        <f t="shared" si="16"/>
        <v>0</v>
      </c>
      <c r="I62" s="511">
        <f t="shared" si="3"/>
        <v>0</v>
      </c>
      <c r="J62" s="511"/>
      <c r="K62" s="525"/>
      <c r="L62" s="514">
        <f t="shared" si="14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0"/>
        <v>0</v>
      </c>
      <c r="F63" s="523">
        <f t="shared" si="11"/>
        <v>0</v>
      </c>
      <c r="G63" s="524">
        <f t="shared" si="15"/>
        <v>0</v>
      </c>
      <c r="H63" s="491">
        <f t="shared" si="16"/>
        <v>0</v>
      </c>
      <c r="I63" s="511">
        <f t="shared" si="3"/>
        <v>0</v>
      </c>
      <c r="J63" s="511"/>
      <c r="K63" s="525"/>
      <c r="L63" s="514">
        <f t="shared" si="14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0"/>
        <v>0</v>
      </c>
      <c r="F64" s="523">
        <f t="shared" si="11"/>
        <v>0</v>
      </c>
      <c r="G64" s="524">
        <f t="shared" si="15"/>
        <v>0</v>
      </c>
      <c r="H64" s="491">
        <f t="shared" si="16"/>
        <v>0</v>
      </c>
      <c r="I64" s="511">
        <f t="shared" si="3"/>
        <v>0</v>
      </c>
      <c r="J64" s="511"/>
      <c r="K64" s="525"/>
      <c r="L64" s="514">
        <f t="shared" si="14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0"/>
        <v>0</v>
      </c>
      <c r="F65" s="523">
        <f t="shared" si="11"/>
        <v>0</v>
      </c>
      <c r="G65" s="524">
        <f t="shared" si="15"/>
        <v>0</v>
      </c>
      <c r="H65" s="491">
        <f t="shared" si="16"/>
        <v>0</v>
      </c>
      <c r="I65" s="511">
        <f t="shared" si="3"/>
        <v>0</v>
      </c>
      <c r="J65" s="511"/>
      <c r="K65" s="525"/>
      <c r="L65" s="514">
        <f t="shared" si="14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0"/>
        <v>0</v>
      </c>
      <c r="F66" s="523">
        <f t="shared" si="11"/>
        <v>0</v>
      </c>
      <c r="G66" s="524">
        <f t="shared" si="15"/>
        <v>0</v>
      </c>
      <c r="H66" s="491">
        <f t="shared" si="16"/>
        <v>0</v>
      </c>
      <c r="I66" s="511">
        <f t="shared" si="3"/>
        <v>0</v>
      </c>
      <c r="J66" s="511"/>
      <c r="K66" s="525"/>
      <c r="L66" s="514">
        <f t="shared" si="14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0"/>
        <v>0</v>
      </c>
      <c r="F67" s="523">
        <f t="shared" si="11"/>
        <v>0</v>
      </c>
      <c r="G67" s="524">
        <f t="shared" si="15"/>
        <v>0</v>
      </c>
      <c r="H67" s="491">
        <f t="shared" si="16"/>
        <v>0</v>
      </c>
      <c r="I67" s="511">
        <f t="shared" si="3"/>
        <v>0</v>
      </c>
      <c r="J67" s="511"/>
      <c r="K67" s="525"/>
      <c r="L67" s="514">
        <f t="shared" si="14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0"/>
        <v>0</v>
      </c>
      <c r="F68" s="523">
        <f t="shared" si="11"/>
        <v>0</v>
      </c>
      <c r="G68" s="524">
        <f t="shared" si="15"/>
        <v>0</v>
      </c>
      <c r="H68" s="491">
        <f t="shared" si="16"/>
        <v>0</v>
      </c>
      <c r="I68" s="511">
        <f t="shared" si="3"/>
        <v>0</v>
      </c>
      <c r="J68" s="511"/>
      <c r="K68" s="525"/>
      <c r="L68" s="514">
        <f t="shared" si="14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0"/>
        <v>0</v>
      </c>
      <c r="F69" s="523">
        <f t="shared" si="11"/>
        <v>0</v>
      </c>
      <c r="G69" s="524">
        <f t="shared" si="15"/>
        <v>0</v>
      </c>
      <c r="H69" s="491">
        <f t="shared" si="16"/>
        <v>0</v>
      </c>
      <c r="I69" s="511">
        <f t="shared" si="3"/>
        <v>0</v>
      </c>
      <c r="J69" s="511"/>
      <c r="K69" s="525"/>
      <c r="L69" s="514">
        <f t="shared" si="14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0"/>
        <v>0</v>
      </c>
      <c r="F70" s="523">
        <f t="shared" si="11"/>
        <v>0</v>
      </c>
      <c r="G70" s="524">
        <f t="shared" si="15"/>
        <v>0</v>
      </c>
      <c r="H70" s="491">
        <f t="shared" si="16"/>
        <v>0</v>
      </c>
      <c r="I70" s="511">
        <f t="shared" si="3"/>
        <v>0</v>
      </c>
      <c r="J70" s="511"/>
      <c r="K70" s="525"/>
      <c r="L70" s="514">
        <f t="shared" si="14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0"/>
        <v>0</v>
      </c>
      <c r="F71" s="523">
        <f t="shared" si="11"/>
        <v>0</v>
      </c>
      <c r="G71" s="524">
        <f t="shared" si="15"/>
        <v>0</v>
      </c>
      <c r="H71" s="491">
        <f t="shared" si="16"/>
        <v>0</v>
      </c>
      <c r="I71" s="511">
        <f t="shared" si="3"/>
        <v>0</v>
      </c>
      <c r="J71" s="511"/>
      <c r="K71" s="525"/>
      <c r="L71" s="514">
        <f t="shared" si="14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.5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0"/>
        <v>0</v>
      </c>
      <c r="F72" s="523">
        <f t="shared" si="11"/>
        <v>0</v>
      </c>
      <c r="G72" s="524">
        <f t="shared" si="15"/>
        <v>0</v>
      </c>
      <c r="H72" s="491">
        <f t="shared" si="16"/>
        <v>0</v>
      </c>
      <c r="I72" s="511">
        <f t="shared" si="3"/>
        <v>0</v>
      </c>
      <c r="J72" s="511"/>
      <c r="K72" s="532"/>
      <c r="L72" s="533">
        <f t="shared" si="14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>
      <c r="C73" s="374" t="s">
        <v>78</v>
      </c>
      <c r="D73" s="375"/>
      <c r="E73" s="375">
        <f>SUM(E17:E72)</f>
        <v>13851900.000000002</v>
      </c>
      <c r="F73" s="375"/>
      <c r="G73" s="375">
        <f>SUM(G17:G72)</f>
        <v>47359538.500131875</v>
      </c>
      <c r="H73" s="375">
        <f>SUM(H17:H72)</f>
        <v>47359538.500131875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1602830.9434464206</v>
      </c>
      <c r="N87" s="546">
        <f>IF(J92&lt;D11,0,VLOOKUP(J92,C17:O72,11))</f>
        <v>1602830.9434464206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1702490.5536625395</v>
      </c>
      <c r="N88" s="550">
        <f>IF(J92&lt;D11,0,VLOOKUP(J92,C99:P154,7))</f>
        <v>1702490.5536625395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99659.610216118861</v>
      </c>
      <c r="N89" s="555">
        <f>+N88-N87</f>
        <v>99659.610216118861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628">
        <v>13851900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337851.21951219509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 t="shared" ref="L99:L104" si="17">+H99</f>
        <v>939916.21761685633</v>
      </c>
      <c r="M99" s="513">
        <f t="shared" ref="M99:M130" si="18">IF(L99&lt;&gt;0,+H99-L99,0)</f>
        <v>0</v>
      </c>
      <c r="N99" s="512">
        <f t="shared" ref="N99:N104" si="19">+I99</f>
        <v>939916.21761685633</v>
      </c>
      <c r="O99" s="513">
        <f t="shared" ref="O99:O130" si="20">IF(N99&lt;&gt;0,+I99-N99,0)</f>
        <v>0</v>
      </c>
      <c r="P99" s="513">
        <f t="shared" ref="P99:P130" si="21">+O99-M99</f>
        <v>0</v>
      </c>
    </row>
    <row r="100" spans="1:16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 t="shared" si="17"/>
        <v>2056692.9921555684</v>
      </c>
      <c r="M100" s="514">
        <f>IF(L100&lt;&gt;0,+H100-L100,0)</f>
        <v>0</v>
      </c>
      <c r="N100" s="518">
        <f t="shared" si="19"/>
        <v>2056692.9921555684</v>
      </c>
      <c r="O100" s="514">
        <f>IF(N100&lt;&gt;0,+I100-N100,0)</f>
        <v>0</v>
      </c>
      <c r="P100" s="514">
        <f>+O100-M100</f>
        <v>0</v>
      </c>
    </row>
    <row r="101" spans="1:16">
      <c r="B101" s="195" t="str">
        <f t="shared" ref="B101:B154" si="22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23">+I101-H101</f>
        <v>0</v>
      </c>
      <c r="K101" s="514"/>
      <c r="L101" s="518">
        <f t="shared" si="17"/>
        <v>1949911.8027709834</v>
      </c>
      <c r="M101" s="514">
        <f>IF(L101&lt;&gt;0,+H101-L101,0)</f>
        <v>0</v>
      </c>
      <c r="N101" s="518">
        <f t="shared" si="19"/>
        <v>1949911.8027709834</v>
      </c>
      <c r="O101" s="514">
        <f>IF(N101&lt;&gt;0,+I101-N101,0)</f>
        <v>0</v>
      </c>
      <c r="P101" s="514">
        <f>+O101-M101</f>
        <v>0</v>
      </c>
    </row>
    <row r="102" spans="1:16">
      <c r="B102" s="195" t="str">
        <f t="shared" si="22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23"/>
        <v>0</v>
      </c>
      <c r="K102" s="514"/>
      <c r="L102" s="518">
        <f t="shared" si="17"/>
        <v>1703460.9834722793</v>
      </c>
      <c r="M102" s="514">
        <f>IF(L102&lt;&gt;0,+H102-L102,0)</f>
        <v>0</v>
      </c>
      <c r="N102" s="518">
        <f t="shared" si="19"/>
        <v>1703460.9834722793</v>
      </c>
      <c r="O102" s="514">
        <f>IF(N102&lt;&gt;0,+I102-N102,0)</f>
        <v>0</v>
      </c>
      <c r="P102" s="514">
        <f t="shared" si="21"/>
        <v>0</v>
      </c>
    </row>
    <row r="103" spans="1:16">
      <c r="B103" s="195" t="str">
        <f t="shared" si="22"/>
        <v/>
      </c>
      <c r="C103" s="507">
        <f>IF(D93="","-",+C102+1)</f>
        <v>2019</v>
      </c>
      <c r="D103" s="629">
        <v>12842617.171650054</v>
      </c>
      <c r="E103" s="630">
        <v>322137.20930232556</v>
      </c>
      <c r="F103" s="631">
        <v>12520479.962347729</v>
      </c>
      <c r="G103" s="631">
        <v>12681548.566998892</v>
      </c>
      <c r="H103" s="633">
        <v>1679577.0989135858</v>
      </c>
      <c r="I103" s="634">
        <v>1679577.0989135858</v>
      </c>
      <c r="J103" s="514">
        <f t="shared" si="23"/>
        <v>0</v>
      </c>
      <c r="K103" s="514"/>
      <c r="L103" s="518">
        <f t="shared" si="17"/>
        <v>1679577.0989135858</v>
      </c>
      <c r="M103" s="514">
        <f>IF(L103&lt;&gt;0,+H103-L103,0)</f>
        <v>0</v>
      </c>
      <c r="N103" s="518">
        <f t="shared" si="19"/>
        <v>1679577.0989135858</v>
      </c>
      <c r="O103" s="514">
        <f t="shared" si="20"/>
        <v>0</v>
      </c>
      <c r="P103" s="514">
        <f t="shared" si="21"/>
        <v>0</v>
      </c>
    </row>
    <row r="104" spans="1:16">
      <c r="B104" s="195" t="str">
        <f t="shared" si="22"/>
        <v/>
      </c>
      <c r="C104" s="507">
        <f>IF(D93="","-",+C103+1)</f>
        <v>2020</v>
      </c>
      <c r="D104" s="629">
        <v>12520479.962347729</v>
      </c>
      <c r="E104" s="630">
        <v>329807.14285714284</v>
      </c>
      <c r="F104" s="631">
        <v>12190672.819490585</v>
      </c>
      <c r="G104" s="631">
        <v>12355576.390919156</v>
      </c>
      <c r="H104" s="633">
        <v>1658943.8479839475</v>
      </c>
      <c r="I104" s="634">
        <v>1658943.8479839475</v>
      </c>
      <c r="J104" s="514">
        <f t="shared" si="23"/>
        <v>0</v>
      </c>
      <c r="K104" s="514"/>
      <c r="L104" s="518">
        <f t="shared" si="17"/>
        <v>1658943.8479839475</v>
      </c>
      <c r="M104" s="514">
        <f>IF(L104&lt;&gt;0,+H104-L104,0)</f>
        <v>0</v>
      </c>
      <c r="N104" s="518">
        <f t="shared" si="19"/>
        <v>1658943.8479839475</v>
      </c>
      <c r="O104" s="514">
        <f t="shared" si="20"/>
        <v>0</v>
      </c>
      <c r="P104" s="514">
        <f t="shared" si="21"/>
        <v>0</v>
      </c>
    </row>
    <row r="105" spans="1:16">
      <c r="B105" s="195" t="str">
        <f t="shared" si="22"/>
        <v/>
      </c>
      <c r="C105" s="507">
        <f>IF(D93="","-",+C104+1)</f>
        <v>2021</v>
      </c>
      <c r="D105" s="374">
        <f>IF(F104+SUM(E$99:E104)=D$92,F104,D$92-SUM(E$99:E104))</f>
        <v>12190672.819490585</v>
      </c>
      <c r="E105" s="522">
        <f t="shared" ref="E105:E154" si="24">IF(+$J$96&lt;F104,$J$96,D105)</f>
        <v>337851.21951219509</v>
      </c>
      <c r="F105" s="523">
        <f t="shared" ref="F105:F154" si="25">+D105-E105</f>
        <v>11852821.599978391</v>
      </c>
      <c r="G105" s="523">
        <f t="shared" ref="G105:G154" si="26">+(F105+D105)/2</f>
        <v>12021747.209734488</v>
      </c>
      <c r="H105" s="526">
        <f t="shared" ref="H105:H154" si="27">+J$94*G105+E105</f>
        <v>1702490.5536625395</v>
      </c>
      <c r="I105" s="577">
        <f t="shared" ref="I105:I154" si="28">+J$95*G105+E105</f>
        <v>1702490.5536625395</v>
      </c>
      <c r="J105" s="514">
        <f t="shared" si="23"/>
        <v>0</v>
      </c>
      <c r="K105" s="514"/>
      <c r="L105" s="525"/>
      <c r="M105" s="514">
        <f t="shared" si="18"/>
        <v>0</v>
      </c>
      <c r="N105" s="525"/>
      <c r="O105" s="514">
        <f t="shared" si="20"/>
        <v>0</v>
      </c>
      <c r="P105" s="514">
        <f t="shared" si="21"/>
        <v>0</v>
      </c>
    </row>
    <row r="106" spans="1:16">
      <c r="B106" s="195" t="str">
        <f t="shared" si="22"/>
        <v/>
      </c>
      <c r="C106" s="507">
        <f>IF(D93="","-",+C105+1)</f>
        <v>2022</v>
      </c>
      <c r="D106" s="374">
        <f>IF(F105+SUM(E$99:E105)=D$92,F105,D$92-SUM(E$99:E105))</f>
        <v>11852821.599978391</v>
      </c>
      <c r="E106" s="522">
        <f t="shared" si="24"/>
        <v>337851.21951219509</v>
      </c>
      <c r="F106" s="523">
        <f t="shared" si="25"/>
        <v>11514970.380466197</v>
      </c>
      <c r="G106" s="523">
        <f t="shared" si="26"/>
        <v>11683895.990222294</v>
      </c>
      <c r="H106" s="526">
        <f t="shared" si="27"/>
        <v>1664139.6338508439</v>
      </c>
      <c r="I106" s="577">
        <f t="shared" si="28"/>
        <v>1664139.6338508439</v>
      </c>
      <c r="J106" s="514">
        <f t="shared" si="23"/>
        <v>0</v>
      </c>
      <c r="K106" s="514"/>
      <c r="L106" s="525"/>
      <c r="M106" s="514">
        <f t="shared" si="18"/>
        <v>0</v>
      </c>
      <c r="N106" s="525"/>
      <c r="O106" s="514">
        <f t="shared" si="20"/>
        <v>0</v>
      </c>
      <c r="P106" s="514">
        <f t="shared" si="21"/>
        <v>0</v>
      </c>
    </row>
    <row r="107" spans="1:16">
      <c r="B107" s="195" t="str">
        <f t="shared" si="22"/>
        <v/>
      </c>
      <c r="C107" s="507">
        <f>IF(D93="","-",+C106+1)</f>
        <v>2023</v>
      </c>
      <c r="D107" s="374">
        <f>IF(F106+SUM(E$99:E106)=D$92,F106,D$92-SUM(E$99:E106))</f>
        <v>11514970.380466197</v>
      </c>
      <c r="E107" s="522">
        <f t="shared" si="24"/>
        <v>337851.21951219509</v>
      </c>
      <c r="F107" s="523">
        <f t="shared" si="25"/>
        <v>11177119.160954002</v>
      </c>
      <c r="G107" s="523">
        <f t="shared" si="26"/>
        <v>11346044.770710099</v>
      </c>
      <c r="H107" s="526">
        <f t="shared" si="27"/>
        <v>1625788.7140391483</v>
      </c>
      <c r="I107" s="577">
        <f t="shared" si="28"/>
        <v>1625788.7140391483</v>
      </c>
      <c r="J107" s="514">
        <f t="shared" si="23"/>
        <v>0</v>
      </c>
      <c r="K107" s="514"/>
      <c r="L107" s="525"/>
      <c r="M107" s="514">
        <f t="shared" si="18"/>
        <v>0</v>
      </c>
      <c r="N107" s="525"/>
      <c r="O107" s="514">
        <f t="shared" si="20"/>
        <v>0</v>
      </c>
      <c r="P107" s="514">
        <f t="shared" si="21"/>
        <v>0</v>
      </c>
    </row>
    <row r="108" spans="1:16">
      <c r="B108" s="195" t="str">
        <f t="shared" si="22"/>
        <v/>
      </c>
      <c r="C108" s="507">
        <f>IF(D93="","-",+C107+1)</f>
        <v>2024</v>
      </c>
      <c r="D108" s="374">
        <f>IF(F107+SUM(E$99:E107)=D$92,F107,D$92-SUM(E$99:E107))</f>
        <v>11177119.160954002</v>
      </c>
      <c r="E108" s="522">
        <f t="shared" si="24"/>
        <v>337851.21951219509</v>
      </c>
      <c r="F108" s="523">
        <f t="shared" si="25"/>
        <v>10839267.941441808</v>
      </c>
      <c r="G108" s="523">
        <f t="shared" si="26"/>
        <v>11008193.551197905</v>
      </c>
      <c r="H108" s="526">
        <f t="shared" si="27"/>
        <v>1587437.7942274527</v>
      </c>
      <c r="I108" s="577">
        <f t="shared" si="28"/>
        <v>1587437.7942274527</v>
      </c>
      <c r="J108" s="514">
        <f t="shared" si="23"/>
        <v>0</v>
      </c>
      <c r="K108" s="514"/>
      <c r="L108" s="525"/>
      <c r="M108" s="514">
        <f t="shared" si="18"/>
        <v>0</v>
      </c>
      <c r="N108" s="525"/>
      <c r="O108" s="514">
        <f t="shared" si="20"/>
        <v>0</v>
      </c>
      <c r="P108" s="514">
        <f t="shared" si="21"/>
        <v>0</v>
      </c>
    </row>
    <row r="109" spans="1:16">
      <c r="B109" s="195" t="str">
        <f t="shared" si="22"/>
        <v/>
      </c>
      <c r="C109" s="507">
        <f>IF(D93="","-",+C108+1)</f>
        <v>2025</v>
      </c>
      <c r="D109" s="374">
        <f>IF(F108+SUM(E$99:E108)=D$92,F108,D$92-SUM(E$99:E108))</f>
        <v>10839267.941441808</v>
      </c>
      <c r="E109" s="522">
        <f t="shared" si="24"/>
        <v>337851.21951219509</v>
      </c>
      <c r="F109" s="523">
        <f t="shared" si="25"/>
        <v>10501416.721929614</v>
      </c>
      <c r="G109" s="523">
        <f t="shared" si="26"/>
        <v>10670342.331685711</v>
      </c>
      <c r="H109" s="526">
        <f t="shared" si="27"/>
        <v>1549086.8744157571</v>
      </c>
      <c r="I109" s="577">
        <f t="shared" si="28"/>
        <v>1549086.8744157571</v>
      </c>
      <c r="J109" s="514">
        <f t="shared" si="23"/>
        <v>0</v>
      </c>
      <c r="K109" s="514"/>
      <c r="L109" s="525"/>
      <c r="M109" s="514">
        <f t="shared" si="18"/>
        <v>0</v>
      </c>
      <c r="N109" s="525"/>
      <c r="O109" s="514">
        <f t="shared" si="20"/>
        <v>0</v>
      </c>
      <c r="P109" s="514">
        <f t="shared" si="21"/>
        <v>0</v>
      </c>
    </row>
    <row r="110" spans="1:16">
      <c r="B110" s="195" t="str">
        <f t="shared" si="22"/>
        <v/>
      </c>
      <c r="C110" s="507">
        <f>IF(D93="","-",+C109+1)</f>
        <v>2026</v>
      </c>
      <c r="D110" s="374">
        <f>IF(F109+SUM(E$99:E109)=D$92,F109,D$92-SUM(E$99:E109))</f>
        <v>10501416.721929614</v>
      </c>
      <c r="E110" s="522">
        <f t="shared" si="24"/>
        <v>337851.21951219509</v>
      </c>
      <c r="F110" s="523">
        <f t="shared" si="25"/>
        <v>10163565.502417419</v>
      </c>
      <c r="G110" s="523">
        <f t="shared" si="26"/>
        <v>10332491.112173516</v>
      </c>
      <c r="H110" s="526">
        <f t="shared" si="27"/>
        <v>1510735.9546040616</v>
      </c>
      <c r="I110" s="577">
        <f t="shared" si="28"/>
        <v>1510735.9546040616</v>
      </c>
      <c r="J110" s="514">
        <f t="shared" si="23"/>
        <v>0</v>
      </c>
      <c r="K110" s="514"/>
      <c r="L110" s="525"/>
      <c r="M110" s="514">
        <f t="shared" si="18"/>
        <v>0</v>
      </c>
      <c r="N110" s="525"/>
      <c r="O110" s="514">
        <f t="shared" si="20"/>
        <v>0</v>
      </c>
      <c r="P110" s="514">
        <f t="shared" si="21"/>
        <v>0</v>
      </c>
    </row>
    <row r="111" spans="1:16">
      <c r="B111" s="195" t="str">
        <f t="shared" si="22"/>
        <v/>
      </c>
      <c r="C111" s="507">
        <f>IF(D93="","-",+C110+1)</f>
        <v>2027</v>
      </c>
      <c r="D111" s="374">
        <f>IF(F110+SUM(E$99:E110)=D$92,F110,D$92-SUM(E$99:E110))</f>
        <v>10163565.502417419</v>
      </c>
      <c r="E111" s="522">
        <f t="shared" si="24"/>
        <v>337851.21951219509</v>
      </c>
      <c r="F111" s="523">
        <f t="shared" si="25"/>
        <v>9825714.2829052247</v>
      </c>
      <c r="G111" s="523">
        <f t="shared" si="26"/>
        <v>9994639.8926613219</v>
      </c>
      <c r="H111" s="526">
        <f t="shared" si="27"/>
        <v>1472385.0347923657</v>
      </c>
      <c r="I111" s="577">
        <f t="shared" si="28"/>
        <v>1472385.0347923657</v>
      </c>
      <c r="J111" s="514">
        <f t="shared" si="23"/>
        <v>0</v>
      </c>
      <c r="K111" s="514"/>
      <c r="L111" s="525"/>
      <c r="M111" s="514">
        <f t="shared" si="18"/>
        <v>0</v>
      </c>
      <c r="N111" s="525"/>
      <c r="O111" s="514">
        <f t="shared" si="20"/>
        <v>0</v>
      </c>
      <c r="P111" s="514">
        <f t="shared" si="21"/>
        <v>0</v>
      </c>
    </row>
    <row r="112" spans="1:16">
      <c r="B112" s="195" t="str">
        <f t="shared" si="22"/>
        <v/>
      </c>
      <c r="C112" s="507">
        <f>IF(D93="","-",+C111+1)</f>
        <v>2028</v>
      </c>
      <c r="D112" s="374">
        <f>IF(F111+SUM(E$99:E111)=D$92,F111,D$92-SUM(E$99:E111))</f>
        <v>9825714.2829052247</v>
      </c>
      <c r="E112" s="522">
        <f t="shared" si="24"/>
        <v>337851.21951219509</v>
      </c>
      <c r="F112" s="523">
        <f t="shared" si="25"/>
        <v>9487863.0633930303</v>
      </c>
      <c r="G112" s="523">
        <f t="shared" si="26"/>
        <v>9656788.6731491275</v>
      </c>
      <c r="H112" s="526">
        <f t="shared" si="27"/>
        <v>1434034.1149806702</v>
      </c>
      <c r="I112" s="577">
        <f t="shared" si="28"/>
        <v>1434034.1149806702</v>
      </c>
      <c r="J112" s="514">
        <f t="shared" si="23"/>
        <v>0</v>
      </c>
      <c r="K112" s="514"/>
      <c r="L112" s="525"/>
      <c r="M112" s="514">
        <f t="shared" si="18"/>
        <v>0</v>
      </c>
      <c r="N112" s="525"/>
      <c r="O112" s="514">
        <f t="shared" si="20"/>
        <v>0</v>
      </c>
      <c r="P112" s="514">
        <f t="shared" si="21"/>
        <v>0</v>
      </c>
    </row>
    <row r="113" spans="2:16">
      <c r="B113" s="195" t="str">
        <f t="shared" si="22"/>
        <v/>
      </c>
      <c r="C113" s="507">
        <f>IF(D93="","-",+C112+1)</f>
        <v>2029</v>
      </c>
      <c r="D113" s="374">
        <f>IF(F112+SUM(E$99:E112)=D$92,F112,D$92-SUM(E$99:E112))</f>
        <v>9487863.0633930303</v>
      </c>
      <c r="E113" s="522">
        <f t="shared" si="24"/>
        <v>337851.21951219509</v>
      </c>
      <c r="F113" s="523">
        <f t="shared" si="25"/>
        <v>9150011.8438808359</v>
      </c>
      <c r="G113" s="523">
        <f t="shared" si="26"/>
        <v>9318937.4536369331</v>
      </c>
      <c r="H113" s="526">
        <f t="shared" si="27"/>
        <v>1395683.1951689746</v>
      </c>
      <c r="I113" s="577">
        <f t="shared" si="28"/>
        <v>1395683.1951689746</v>
      </c>
      <c r="J113" s="514">
        <f t="shared" si="23"/>
        <v>0</v>
      </c>
      <c r="K113" s="514"/>
      <c r="L113" s="525"/>
      <c r="M113" s="514">
        <f t="shared" si="18"/>
        <v>0</v>
      </c>
      <c r="N113" s="525"/>
      <c r="O113" s="514">
        <f t="shared" si="20"/>
        <v>0</v>
      </c>
      <c r="P113" s="514">
        <f t="shared" si="21"/>
        <v>0</v>
      </c>
    </row>
    <row r="114" spans="2:16">
      <c r="B114" s="195" t="str">
        <f t="shared" si="22"/>
        <v/>
      </c>
      <c r="C114" s="507">
        <f>IF(D93="","-",+C113+1)</f>
        <v>2030</v>
      </c>
      <c r="D114" s="374">
        <f>IF(F113+SUM(E$99:E113)=D$92,F113,D$92-SUM(E$99:E113))</f>
        <v>9150011.8438808359</v>
      </c>
      <c r="E114" s="522">
        <f t="shared" si="24"/>
        <v>337851.21951219509</v>
      </c>
      <c r="F114" s="523">
        <f t="shared" si="25"/>
        <v>8812160.6243686415</v>
      </c>
      <c r="G114" s="523">
        <f t="shared" si="26"/>
        <v>8981086.2341247387</v>
      </c>
      <c r="H114" s="526">
        <f t="shared" si="27"/>
        <v>1357332.275357279</v>
      </c>
      <c r="I114" s="577">
        <f t="shared" si="28"/>
        <v>1357332.275357279</v>
      </c>
      <c r="J114" s="514">
        <f t="shared" si="23"/>
        <v>0</v>
      </c>
      <c r="K114" s="514"/>
      <c r="L114" s="525"/>
      <c r="M114" s="514">
        <f t="shared" si="18"/>
        <v>0</v>
      </c>
      <c r="N114" s="525"/>
      <c r="O114" s="514">
        <f t="shared" si="20"/>
        <v>0</v>
      </c>
      <c r="P114" s="514">
        <f t="shared" si="21"/>
        <v>0</v>
      </c>
    </row>
    <row r="115" spans="2:16">
      <c r="B115" s="195" t="str">
        <f t="shared" si="22"/>
        <v/>
      </c>
      <c r="C115" s="507">
        <f>IF(D93="","-",+C114+1)</f>
        <v>2031</v>
      </c>
      <c r="D115" s="374">
        <f>IF(F114+SUM(E$99:E114)=D$92,F114,D$92-SUM(E$99:E114))</f>
        <v>8812160.6243686415</v>
      </c>
      <c r="E115" s="522">
        <f t="shared" si="24"/>
        <v>337851.21951219509</v>
      </c>
      <c r="F115" s="523">
        <f t="shared" si="25"/>
        <v>8474309.4048564471</v>
      </c>
      <c r="G115" s="523">
        <f t="shared" si="26"/>
        <v>8643235.0146125443</v>
      </c>
      <c r="H115" s="526">
        <f t="shared" si="27"/>
        <v>1318981.3555455834</v>
      </c>
      <c r="I115" s="577">
        <f t="shared" si="28"/>
        <v>1318981.3555455834</v>
      </c>
      <c r="J115" s="514">
        <f t="shared" si="23"/>
        <v>0</v>
      </c>
      <c r="K115" s="514"/>
      <c r="L115" s="525"/>
      <c r="M115" s="514">
        <f t="shared" si="18"/>
        <v>0</v>
      </c>
      <c r="N115" s="525"/>
      <c r="O115" s="514">
        <f t="shared" si="20"/>
        <v>0</v>
      </c>
      <c r="P115" s="514">
        <f t="shared" si="21"/>
        <v>0</v>
      </c>
    </row>
    <row r="116" spans="2:16">
      <c r="B116" s="195" t="str">
        <f t="shared" si="22"/>
        <v/>
      </c>
      <c r="C116" s="507">
        <f>IF(D93="","-",+C115+1)</f>
        <v>2032</v>
      </c>
      <c r="D116" s="374">
        <f>IF(F115+SUM(E$99:E115)=D$92,F115,D$92-SUM(E$99:E115))</f>
        <v>8474309.4048564471</v>
      </c>
      <c r="E116" s="522">
        <f t="shared" si="24"/>
        <v>337851.21951219509</v>
      </c>
      <c r="F116" s="523">
        <f t="shared" si="25"/>
        <v>8136458.1853442518</v>
      </c>
      <c r="G116" s="523">
        <f t="shared" si="26"/>
        <v>8305383.7951003499</v>
      </c>
      <c r="H116" s="526">
        <f t="shared" si="27"/>
        <v>1280630.4357338878</v>
      </c>
      <c r="I116" s="577">
        <f t="shared" si="28"/>
        <v>1280630.4357338878</v>
      </c>
      <c r="J116" s="514">
        <f t="shared" si="23"/>
        <v>0</v>
      </c>
      <c r="K116" s="514"/>
      <c r="L116" s="525"/>
      <c r="M116" s="514">
        <f t="shared" si="18"/>
        <v>0</v>
      </c>
      <c r="N116" s="525"/>
      <c r="O116" s="514">
        <f t="shared" si="20"/>
        <v>0</v>
      </c>
      <c r="P116" s="514">
        <f t="shared" si="21"/>
        <v>0</v>
      </c>
    </row>
    <row r="117" spans="2:16">
      <c r="B117" s="195" t="str">
        <f t="shared" si="22"/>
        <v/>
      </c>
      <c r="C117" s="507">
        <f>IF(D93="","-",+C116+1)</f>
        <v>2033</v>
      </c>
      <c r="D117" s="374">
        <f>IF(F116+SUM(E$99:E116)=D$92,F116,D$92-SUM(E$99:E116))</f>
        <v>8136458.1853442518</v>
      </c>
      <c r="E117" s="522">
        <f t="shared" si="24"/>
        <v>337851.21951219509</v>
      </c>
      <c r="F117" s="523">
        <f t="shared" si="25"/>
        <v>7798606.9658320565</v>
      </c>
      <c r="G117" s="523">
        <f t="shared" si="26"/>
        <v>7967532.5755881537</v>
      </c>
      <c r="H117" s="526">
        <f t="shared" si="27"/>
        <v>1242279.515922192</v>
      </c>
      <c r="I117" s="577">
        <f t="shared" si="28"/>
        <v>1242279.515922192</v>
      </c>
      <c r="J117" s="514">
        <f t="shared" si="23"/>
        <v>0</v>
      </c>
      <c r="K117" s="514"/>
      <c r="L117" s="525"/>
      <c r="M117" s="514">
        <f t="shared" si="18"/>
        <v>0</v>
      </c>
      <c r="N117" s="525"/>
      <c r="O117" s="514">
        <f t="shared" si="20"/>
        <v>0</v>
      </c>
      <c r="P117" s="514">
        <f t="shared" si="21"/>
        <v>0</v>
      </c>
    </row>
    <row r="118" spans="2:16">
      <c r="B118" s="195" t="str">
        <f t="shared" si="22"/>
        <v/>
      </c>
      <c r="C118" s="507">
        <f>IF(D93="","-",+C117+1)</f>
        <v>2034</v>
      </c>
      <c r="D118" s="374">
        <f>IF(F117+SUM(E$99:E117)=D$92,F117,D$92-SUM(E$99:E117))</f>
        <v>7798606.9658320565</v>
      </c>
      <c r="E118" s="522">
        <f t="shared" si="24"/>
        <v>337851.21951219509</v>
      </c>
      <c r="F118" s="523">
        <f t="shared" si="25"/>
        <v>7460755.7463198612</v>
      </c>
      <c r="G118" s="523">
        <f t="shared" si="26"/>
        <v>7629681.3560759593</v>
      </c>
      <c r="H118" s="526">
        <f t="shared" si="27"/>
        <v>1203928.5961104962</v>
      </c>
      <c r="I118" s="577">
        <f t="shared" si="28"/>
        <v>1203928.5961104962</v>
      </c>
      <c r="J118" s="514">
        <f t="shared" si="23"/>
        <v>0</v>
      </c>
      <c r="K118" s="514"/>
      <c r="L118" s="525"/>
      <c r="M118" s="514">
        <f t="shared" si="18"/>
        <v>0</v>
      </c>
      <c r="N118" s="525"/>
      <c r="O118" s="514">
        <f t="shared" si="20"/>
        <v>0</v>
      </c>
      <c r="P118" s="514">
        <f t="shared" si="21"/>
        <v>0</v>
      </c>
    </row>
    <row r="119" spans="2:16">
      <c r="B119" s="195" t="str">
        <f t="shared" si="22"/>
        <v/>
      </c>
      <c r="C119" s="507">
        <f>IF(D93="","-",+C118+1)</f>
        <v>2035</v>
      </c>
      <c r="D119" s="374">
        <f>IF(F118+SUM(E$99:E118)=D$92,F118,D$92-SUM(E$99:E118))</f>
        <v>7460755.7463198612</v>
      </c>
      <c r="E119" s="522">
        <f t="shared" si="24"/>
        <v>337851.21951219509</v>
      </c>
      <c r="F119" s="523">
        <f t="shared" si="25"/>
        <v>7122904.5268076658</v>
      </c>
      <c r="G119" s="523">
        <f t="shared" si="26"/>
        <v>7291830.136563763</v>
      </c>
      <c r="H119" s="526">
        <f t="shared" si="27"/>
        <v>1165577.6762988004</v>
      </c>
      <c r="I119" s="577">
        <f t="shared" si="28"/>
        <v>1165577.6762988004</v>
      </c>
      <c r="J119" s="514">
        <f t="shared" si="23"/>
        <v>0</v>
      </c>
      <c r="K119" s="514"/>
      <c r="L119" s="525"/>
      <c r="M119" s="514">
        <f t="shared" si="18"/>
        <v>0</v>
      </c>
      <c r="N119" s="525"/>
      <c r="O119" s="514">
        <f t="shared" si="20"/>
        <v>0</v>
      </c>
      <c r="P119" s="514">
        <f t="shared" si="21"/>
        <v>0</v>
      </c>
    </row>
    <row r="120" spans="2:16">
      <c r="B120" s="195" t="str">
        <f t="shared" si="22"/>
        <v/>
      </c>
      <c r="C120" s="507">
        <f>IF(D93="","-",+C119+1)</f>
        <v>2036</v>
      </c>
      <c r="D120" s="374">
        <f>IF(F119+SUM(E$99:E119)=D$92,F119,D$92-SUM(E$99:E119))</f>
        <v>7122904.5268076658</v>
      </c>
      <c r="E120" s="522">
        <f t="shared" si="24"/>
        <v>337851.21951219509</v>
      </c>
      <c r="F120" s="523">
        <f t="shared" si="25"/>
        <v>6785053.3072954705</v>
      </c>
      <c r="G120" s="523">
        <f t="shared" si="26"/>
        <v>6953978.9170515686</v>
      </c>
      <c r="H120" s="526">
        <f t="shared" si="27"/>
        <v>1127226.756487105</v>
      </c>
      <c r="I120" s="577">
        <f t="shared" si="28"/>
        <v>1127226.756487105</v>
      </c>
      <c r="J120" s="514">
        <f t="shared" si="23"/>
        <v>0</v>
      </c>
      <c r="K120" s="514"/>
      <c r="L120" s="525"/>
      <c r="M120" s="514">
        <f t="shared" si="18"/>
        <v>0</v>
      </c>
      <c r="N120" s="525"/>
      <c r="O120" s="514">
        <f t="shared" si="20"/>
        <v>0</v>
      </c>
      <c r="P120" s="514">
        <f t="shared" si="21"/>
        <v>0</v>
      </c>
    </row>
    <row r="121" spans="2:16">
      <c r="B121" s="195" t="str">
        <f t="shared" si="22"/>
        <v/>
      </c>
      <c r="C121" s="507">
        <f>IF(D93="","-",+C120+1)</f>
        <v>2037</v>
      </c>
      <c r="D121" s="374">
        <f>IF(F120+SUM(E$99:E120)=D$92,F120,D$92-SUM(E$99:E120))</f>
        <v>6785053.3072954705</v>
      </c>
      <c r="E121" s="522">
        <f t="shared" si="24"/>
        <v>337851.21951219509</v>
      </c>
      <c r="F121" s="523">
        <f t="shared" si="25"/>
        <v>6447202.0877832752</v>
      </c>
      <c r="G121" s="523">
        <f t="shared" si="26"/>
        <v>6616127.6975393724</v>
      </c>
      <c r="H121" s="526">
        <f t="shared" si="27"/>
        <v>1088875.8366754092</v>
      </c>
      <c r="I121" s="577">
        <f t="shared" si="28"/>
        <v>1088875.8366754092</v>
      </c>
      <c r="J121" s="514">
        <f t="shared" si="23"/>
        <v>0</v>
      </c>
      <c r="K121" s="514"/>
      <c r="L121" s="525"/>
      <c r="M121" s="514">
        <f t="shared" si="18"/>
        <v>0</v>
      </c>
      <c r="N121" s="525"/>
      <c r="O121" s="514">
        <f t="shared" si="20"/>
        <v>0</v>
      </c>
      <c r="P121" s="514">
        <f t="shared" si="21"/>
        <v>0</v>
      </c>
    </row>
    <row r="122" spans="2:16">
      <c r="B122" s="195" t="str">
        <f t="shared" si="22"/>
        <v/>
      </c>
      <c r="C122" s="507">
        <f>IF(D93="","-",+C121+1)</f>
        <v>2038</v>
      </c>
      <c r="D122" s="374">
        <f>IF(F121+SUM(E$99:E121)=D$92,F121,D$92-SUM(E$99:E121))</f>
        <v>6447202.0877832752</v>
      </c>
      <c r="E122" s="522">
        <f t="shared" si="24"/>
        <v>337851.21951219509</v>
      </c>
      <c r="F122" s="523">
        <f t="shared" si="25"/>
        <v>6109350.8682710798</v>
      </c>
      <c r="G122" s="523">
        <f t="shared" si="26"/>
        <v>6278276.478027178</v>
      </c>
      <c r="H122" s="526">
        <f t="shared" si="27"/>
        <v>1050524.9168637134</v>
      </c>
      <c r="I122" s="577">
        <f t="shared" si="28"/>
        <v>1050524.9168637134</v>
      </c>
      <c r="J122" s="514">
        <f t="shared" si="23"/>
        <v>0</v>
      </c>
      <c r="K122" s="514"/>
      <c r="L122" s="525"/>
      <c r="M122" s="514">
        <f t="shared" si="18"/>
        <v>0</v>
      </c>
      <c r="N122" s="525"/>
      <c r="O122" s="514">
        <f t="shared" si="20"/>
        <v>0</v>
      </c>
      <c r="P122" s="514">
        <f t="shared" si="21"/>
        <v>0</v>
      </c>
    </row>
    <row r="123" spans="2:16">
      <c r="B123" s="195" t="str">
        <f t="shared" si="22"/>
        <v/>
      </c>
      <c r="C123" s="507">
        <f>IF(D93="","-",+C122+1)</f>
        <v>2039</v>
      </c>
      <c r="D123" s="374">
        <f>IF(F122+SUM(E$99:E122)=D$92,F122,D$92-SUM(E$99:E122))</f>
        <v>6109350.8682710798</v>
      </c>
      <c r="E123" s="522">
        <f t="shared" si="24"/>
        <v>337851.21951219509</v>
      </c>
      <c r="F123" s="523">
        <f t="shared" si="25"/>
        <v>5771499.6487588845</v>
      </c>
      <c r="G123" s="523">
        <f t="shared" si="26"/>
        <v>5940425.2585149817</v>
      </c>
      <c r="H123" s="526">
        <f t="shared" si="27"/>
        <v>1012173.9970520177</v>
      </c>
      <c r="I123" s="577">
        <f t="shared" si="28"/>
        <v>1012173.9970520177</v>
      </c>
      <c r="J123" s="514">
        <f t="shared" si="23"/>
        <v>0</v>
      </c>
      <c r="K123" s="514"/>
      <c r="L123" s="525"/>
      <c r="M123" s="514">
        <f t="shared" si="18"/>
        <v>0</v>
      </c>
      <c r="N123" s="525"/>
      <c r="O123" s="514">
        <f t="shared" si="20"/>
        <v>0</v>
      </c>
      <c r="P123" s="514">
        <f t="shared" si="21"/>
        <v>0</v>
      </c>
    </row>
    <row r="124" spans="2:16">
      <c r="B124" s="195" t="str">
        <f t="shared" si="22"/>
        <v/>
      </c>
      <c r="C124" s="507">
        <f>IF(D93="","-",+C123+1)</f>
        <v>2040</v>
      </c>
      <c r="D124" s="374">
        <f>IF(F123+SUM(E$99:E123)=D$92,F123,D$92-SUM(E$99:E123))</f>
        <v>5771499.6487588845</v>
      </c>
      <c r="E124" s="522">
        <f t="shared" si="24"/>
        <v>337851.21951219509</v>
      </c>
      <c r="F124" s="523">
        <f t="shared" si="25"/>
        <v>5433648.4292466892</v>
      </c>
      <c r="G124" s="523">
        <f t="shared" si="26"/>
        <v>5602574.0390027873</v>
      </c>
      <c r="H124" s="526">
        <f t="shared" si="27"/>
        <v>973823.07724032202</v>
      </c>
      <c r="I124" s="577">
        <f t="shared" si="28"/>
        <v>973823.07724032202</v>
      </c>
      <c r="J124" s="514">
        <f t="shared" si="23"/>
        <v>0</v>
      </c>
      <c r="K124" s="514"/>
      <c r="L124" s="525"/>
      <c r="M124" s="514">
        <f t="shared" si="18"/>
        <v>0</v>
      </c>
      <c r="N124" s="525"/>
      <c r="O124" s="514">
        <f t="shared" si="20"/>
        <v>0</v>
      </c>
      <c r="P124" s="514">
        <f t="shared" si="21"/>
        <v>0</v>
      </c>
    </row>
    <row r="125" spans="2:16">
      <c r="B125" s="195" t="str">
        <f t="shared" si="22"/>
        <v/>
      </c>
      <c r="C125" s="507">
        <f>IF(D93="","-",+C124+1)</f>
        <v>2041</v>
      </c>
      <c r="D125" s="374">
        <f>IF(F124+SUM(E$99:E124)=D$92,F124,D$92-SUM(E$99:E124))</f>
        <v>5433648.4292466892</v>
      </c>
      <c r="E125" s="522">
        <f t="shared" si="24"/>
        <v>337851.21951219509</v>
      </c>
      <c r="F125" s="523">
        <f t="shared" si="25"/>
        <v>5095797.2097344939</v>
      </c>
      <c r="G125" s="523">
        <f t="shared" si="26"/>
        <v>5264722.8194905911</v>
      </c>
      <c r="H125" s="526">
        <f t="shared" si="27"/>
        <v>935472.1574286262</v>
      </c>
      <c r="I125" s="577">
        <f t="shared" si="28"/>
        <v>935472.1574286262</v>
      </c>
      <c r="J125" s="514">
        <f t="shared" si="23"/>
        <v>0</v>
      </c>
      <c r="K125" s="514"/>
      <c r="L125" s="525"/>
      <c r="M125" s="514">
        <f t="shared" si="18"/>
        <v>0</v>
      </c>
      <c r="N125" s="525"/>
      <c r="O125" s="514">
        <f t="shared" si="20"/>
        <v>0</v>
      </c>
      <c r="P125" s="514">
        <f t="shared" si="21"/>
        <v>0</v>
      </c>
    </row>
    <row r="126" spans="2:16">
      <c r="B126" s="195" t="str">
        <f t="shared" si="22"/>
        <v/>
      </c>
      <c r="C126" s="507">
        <f>IF(D93="","-",+C125+1)</f>
        <v>2042</v>
      </c>
      <c r="D126" s="374">
        <f>IF(F125+SUM(E$99:E125)=D$92,F125,D$92-SUM(E$99:E125))</f>
        <v>5095797.2097344939</v>
      </c>
      <c r="E126" s="522">
        <f t="shared" si="24"/>
        <v>337851.21951219509</v>
      </c>
      <c r="F126" s="523">
        <f t="shared" si="25"/>
        <v>4757945.9902222985</v>
      </c>
      <c r="G126" s="523">
        <f t="shared" si="26"/>
        <v>4926871.5999783967</v>
      </c>
      <c r="H126" s="526">
        <f t="shared" si="27"/>
        <v>897121.23761693062</v>
      </c>
      <c r="I126" s="577">
        <f t="shared" si="28"/>
        <v>897121.23761693062</v>
      </c>
      <c r="J126" s="514">
        <f t="shared" si="23"/>
        <v>0</v>
      </c>
      <c r="K126" s="514"/>
      <c r="L126" s="525"/>
      <c r="M126" s="514">
        <f t="shared" si="18"/>
        <v>0</v>
      </c>
      <c r="N126" s="525"/>
      <c r="O126" s="514">
        <f t="shared" si="20"/>
        <v>0</v>
      </c>
      <c r="P126" s="514">
        <f t="shared" si="21"/>
        <v>0</v>
      </c>
    </row>
    <row r="127" spans="2:16">
      <c r="B127" s="195" t="str">
        <f t="shared" si="22"/>
        <v/>
      </c>
      <c r="C127" s="507">
        <f>IF(D93="","-",+C126+1)</f>
        <v>2043</v>
      </c>
      <c r="D127" s="374">
        <f>IF(F126+SUM(E$99:E126)=D$92,F126,D$92-SUM(E$99:E126))</f>
        <v>4757945.9902222985</v>
      </c>
      <c r="E127" s="522">
        <f t="shared" si="24"/>
        <v>337851.21951219509</v>
      </c>
      <c r="F127" s="523">
        <f t="shared" si="25"/>
        <v>4420094.7707101032</v>
      </c>
      <c r="G127" s="523">
        <f t="shared" si="26"/>
        <v>4589020.3804662004</v>
      </c>
      <c r="H127" s="526">
        <f t="shared" si="27"/>
        <v>858770.31780523481</v>
      </c>
      <c r="I127" s="577">
        <f t="shared" si="28"/>
        <v>858770.31780523481</v>
      </c>
      <c r="J127" s="514">
        <f t="shared" si="23"/>
        <v>0</v>
      </c>
      <c r="K127" s="514"/>
      <c r="L127" s="525"/>
      <c r="M127" s="514">
        <f t="shared" si="18"/>
        <v>0</v>
      </c>
      <c r="N127" s="525"/>
      <c r="O127" s="514">
        <f t="shared" si="20"/>
        <v>0</v>
      </c>
      <c r="P127" s="514">
        <f t="shared" si="21"/>
        <v>0</v>
      </c>
    </row>
    <row r="128" spans="2:16">
      <c r="B128" s="195" t="str">
        <f t="shared" si="22"/>
        <v/>
      </c>
      <c r="C128" s="507">
        <f>IF(D93="","-",+C127+1)</f>
        <v>2044</v>
      </c>
      <c r="D128" s="374">
        <f>IF(F127+SUM(E$99:E127)=D$92,F127,D$92-SUM(E$99:E127))</f>
        <v>4420094.7707101032</v>
      </c>
      <c r="E128" s="522">
        <f t="shared" si="24"/>
        <v>337851.21951219509</v>
      </c>
      <c r="F128" s="523">
        <f t="shared" si="25"/>
        <v>4082243.5511979079</v>
      </c>
      <c r="G128" s="523">
        <f t="shared" si="26"/>
        <v>4251169.160954006</v>
      </c>
      <c r="H128" s="526">
        <f t="shared" si="27"/>
        <v>820419.39799353923</v>
      </c>
      <c r="I128" s="577">
        <f t="shared" si="28"/>
        <v>820419.39799353923</v>
      </c>
      <c r="J128" s="514">
        <f t="shared" si="23"/>
        <v>0</v>
      </c>
      <c r="K128" s="514"/>
      <c r="L128" s="525"/>
      <c r="M128" s="514">
        <f t="shared" si="18"/>
        <v>0</v>
      </c>
      <c r="N128" s="525"/>
      <c r="O128" s="514">
        <f t="shared" si="20"/>
        <v>0</v>
      </c>
      <c r="P128" s="514">
        <f t="shared" si="21"/>
        <v>0</v>
      </c>
    </row>
    <row r="129" spans="2:16">
      <c r="B129" s="195" t="str">
        <f t="shared" si="22"/>
        <v/>
      </c>
      <c r="C129" s="507">
        <f>IF(D93="","-",+C128+1)</f>
        <v>2045</v>
      </c>
      <c r="D129" s="374">
        <f>IF(F128+SUM(E$99:E128)=D$92,F128,D$92-SUM(E$99:E128))</f>
        <v>4082243.5511979079</v>
      </c>
      <c r="E129" s="522">
        <f t="shared" si="24"/>
        <v>337851.21951219509</v>
      </c>
      <c r="F129" s="523">
        <f t="shared" si="25"/>
        <v>3744392.3316857126</v>
      </c>
      <c r="G129" s="523">
        <f t="shared" si="26"/>
        <v>3913317.9414418102</v>
      </c>
      <c r="H129" s="526">
        <f t="shared" si="27"/>
        <v>782068.47818184341</v>
      </c>
      <c r="I129" s="577">
        <f t="shared" si="28"/>
        <v>782068.47818184341</v>
      </c>
      <c r="J129" s="514">
        <f t="shared" si="23"/>
        <v>0</v>
      </c>
      <c r="K129" s="514"/>
      <c r="L129" s="525"/>
      <c r="M129" s="514">
        <f t="shared" si="18"/>
        <v>0</v>
      </c>
      <c r="N129" s="525"/>
      <c r="O129" s="514">
        <f t="shared" si="20"/>
        <v>0</v>
      </c>
      <c r="P129" s="514">
        <f t="shared" si="21"/>
        <v>0</v>
      </c>
    </row>
    <row r="130" spans="2:16">
      <c r="B130" s="195" t="str">
        <f t="shared" si="22"/>
        <v/>
      </c>
      <c r="C130" s="507">
        <f>IF(D93="","-",+C129+1)</f>
        <v>2046</v>
      </c>
      <c r="D130" s="374">
        <f>IF(F129+SUM(E$99:E129)=D$92,F129,D$92-SUM(E$99:E129))</f>
        <v>3744392.3316857126</v>
      </c>
      <c r="E130" s="522">
        <f t="shared" si="24"/>
        <v>337851.21951219509</v>
      </c>
      <c r="F130" s="523">
        <f t="shared" si="25"/>
        <v>3406541.1121735172</v>
      </c>
      <c r="G130" s="523">
        <f t="shared" si="26"/>
        <v>3575466.7219296149</v>
      </c>
      <c r="H130" s="526">
        <f t="shared" si="27"/>
        <v>743717.55837014772</v>
      </c>
      <c r="I130" s="577">
        <f t="shared" si="28"/>
        <v>743717.55837014772</v>
      </c>
      <c r="J130" s="514">
        <f t="shared" si="23"/>
        <v>0</v>
      </c>
      <c r="K130" s="514"/>
      <c r="L130" s="525"/>
      <c r="M130" s="514">
        <f t="shared" si="18"/>
        <v>0</v>
      </c>
      <c r="N130" s="525"/>
      <c r="O130" s="514">
        <f t="shared" si="20"/>
        <v>0</v>
      </c>
      <c r="P130" s="514">
        <f t="shared" si="21"/>
        <v>0</v>
      </c>
    </row>
    <row r="131" spans="2:16">
      <c r="B131" s="195" t="str">
        <f t="shared" si="22"/>
        <v/>
      </c>
      <c r="C131" s="507">
        <f>IF(D93="","-",+C130+1)</f>
        <v>2047</v>
      </c>
      <c r="D131" s="374">
        <f>IF(F130+SUM(E$99:E130)=D$92,F130,D$92-SUM(E$99:E130))</f>
        <v>3406541.1121735172</v>
      </c>
      <c r="E131" s="522">
        <f t="shared" si="24"/>
        <v>337851.21951219509</v>
      </c>
      <c r="F131" s="523">
        <f t="shared" si="25"/>
        <v>3068689.8926613219</v>
      </c>
      <c r="G131" s="523">
        <f t="shared" si="26"/>
        <v>3237615.5024174196</v>
      </c>
      <c r="H131" s="526">
        <f t="shared" si="27"/>
        <v>705366.63855845202</v>
      </c>
      <c r="I131" s="577">
        <f t="shared" si="28"/>
        <v>705366.63855845202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22"/>
        <v/>
      </c>
      <c r="C132" s="507">
        <f>IF(D93="","-",+C131+1)</f>
        <v>2048</v>
      </c>
      <c r="D132" s="374">
        <f>IF(F131+SUM(E$99:E131)=D$92,F131,D$92-SUM(E$99:E131))</f>
        <v>3068689.8926613219</v>
      </c>
      <c r="E132" s="522">
        <f t="shared" si="24"/>
        <v>337851.21951219509</v>
      </c>
      <c r="F132" s="523">
        <f t="shared" si="25"/>
        <v>2730838.6731491266</v>
      </c>
      <c r="G132" s="523">
        <f t="shared" si="26"/>
        <v>2899764.2829052242</v>
      </c>
      <c r="H132" s="526">
        <f t="shared" si="27"/>
        <v>667015.7187467562</v>
      </c>
      <c r="I132" s="577">
        <f t="shared" si="28"/>
        <v>667015.7187467562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22"/>
        <v/>
      </c>
      <c r="C133" s="507">
        <f>IF(D93="","-",+C132+1)</f>
        <v>2049</v>
      </c>
      <c r="D133" s="374">
        <f>IF(F132+SUM(E$99:E132)=D$92,F132,D$92-SUM(E$99:E132))</f>
        <v>2730838.6731491266</v>
      </c>
      <c r="E133" s="522">
        <f t="shared" si="24"/>
        <v>337851.21951219509</v>
      </c>
      <c r="F133" s="523">
        <f t="shared" si="25"/>
        <v>2392987.4536369313</v>
      </c>
      <c r="G133" s="523">
        <f t="shared" si="26"/>
        <v>2561913.0633930289</v>
      </c>
      <c r="H133" s="526">
        <f t="shared" si="27"/>
        <v>628664.79893506062</v>
      </c>
      <c r="I133" s="577">
        <f t="shared" si="28"/>
        <v>628664.79893506062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22"/>
        <v/>
      </c>
      <c r="C134" s="507">
        <f>IF(D93="","-",+C133+1)</f>
        <v>2050</v>
      </c>
      <c r="D134" s="374">
        <f>IF(F133+SUM(E$99:E133)=D$92,F133,D$92-SUM(E$99:E133))</f>
        <v>2392987.4536369313</v>
      </c>
      <c r="E134" s="522">
        <f t="shared" si="24"/>
        <v>337851.21951219509</v>
      </c>
      <c r="F134" s="523">
        <f t="shared" si="25"/>
        <v>2055136.2341247362</v>
      </c>
      <c r="G134" s="523">
        <f t="shared" si="26"/>
        <v>2224061.8438808336</v>
      </c>
      <c r="H134" s="526">
        <f t="shared" si="27"/>
        <v>590313.87912336481</v>
      </c>
      <c r="I134" s="577">
        <f t="shared" si="28"/>
        <v>590313.87912336481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22"/>
        <v/>
      </c>
      <c r="C135" s="507">
        <f>IF(D93="","-",+C134+1)</f>
        <v>2051</v>
      </c>
      <c r="D135" s="374">
        <f>IF(F134+SUM(E$99:E134)=D$92,F134,D$92-SUM(E$99:E134))</f>
        <v>2055136.2341247362</v>
      </c>
      <c r="E135" s="522">
        <f t="shared" si="24"/>
        <v>337851.21951219509</v>
      </c>
      <c r="F135" s="523">
        <f t="shared" si="25"/>
        <v>1717285.0146125411</v>
      </c>
      <c r="G135" s="523">
        <f t="shared" si="26"/>
        <v>1886210.6243686387</v>
      </c>
      <c r="H135" s="526">
        <f t="shared" si="27"/>
        <v>551962.95931166923</v>
      </c>
      <c r="I135" s="577">
        <f t="shared" si="28"/>
        <v>551962.95931166923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22"/>
        <v/>
      </c>
      <c r="C136" s="507">
        <f>IF(D93="","-",+C135+1)</f>
        <v>2052</v>
      </c>
      <c r="D136" s="374">
        <f>IF(F135+SUM(E$99:E135)=D$92,F135,D$92-SUM(E$99:E135))</f>
        <v>1717285.0146125411</v>
      </c>
      <c r="E136" s="522">
        <f t="shared" si="24"/>
        <v>337851.21951219509</v>
      </c>
      <c r="F136" s="523">
        <f t="shared" si="25"/>
        <v>1379433.795100346</v>
      </c>
      <c r="G136" s="523">
        <f t="shared" si="26"/>
        <v>1548359.4048564434</v>
      </c>
      <c r="H136" s="526">
        <f t="shared" si="27"/>
        <v>513612.03949997347</v>
      </c>
      <c r="I136" s="577">
        <f t="shared" si="28"/>
        <v>513612.03949997347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22"/>
        <v/>
      </c>
      <c r="C137" s="507">
        <f>IF(D93="","-",+C136+1)</f>
        <v>2053</v>
      </c>
      <c r="D137" s="374">
        <f>IF(F136+SUM(E$99:E136)=D$92,F136,D$92-SUM(E$99:E136))</f>
        <v>1379433.795100346</v>
      </c>
      <c r="E137" s="522">
        <f t="shared" si="24"/>
        <v>337851.21951219509</v>
      </c>
      <c r="F137" s="523">
        <f t="shared" si="25"/>
        <v>1041582.5755881509</v>
      </c>
      <c r="G137" s="523">
        <f t="shared" si="26"/>
        <v>1210508.1853442485</v>
      </c>
      <c r="H137" s="526">
        <f t="shared" si="27"/>
        <v>475261.11968827783</v>
      </c>
      <c r="I137" s="577">
        <f t="shared" si="28"/>
        <v>475261.11968827783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22"/>
        <v/>
      </c>
      <c r="C138" s="507">
        <f>IF(D93="","-",+C137+1)</f>
        <v>2054</v>
      </c>
      <c r="D138" s="374">
        <f>IF(F137+SUM(E$99:E137)=D$92,F137,D$92-SUM(E$99:E137))</f>
        <v>1041582.5755881509</v>
      </c>
      <c r="E138" s="522">
        <f t="shared" si="24"/>
        <v>337851.21951219509</v>
      </c>
      <c r="F138" s="523">
        <f t="shared" si="25"/>
        <v>703731.35607595579</v>
      </c>
      <c r="G138" s="523">
        <f t="shared" si="26"/>
        <v>872656.96583205333</v>
      </c>
      <c r="H138" s="526">
        <f t="shared" si="27"/>
        <v>436910.19987658213</v>
      </c>
      <c r="I138" s="577">
        <f t="shared" si="28"/>
        <v>436910.19987658213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22"/>
        <v/>
      </c>
      <c r="C139" s="507">
        <f>IF(D93="","-",+C138+1)</f>
        <v>2055</v>
      </c>
      <c r="D139" s="374">
        <f>IF(F138+SUM(E$99:E138)=D$92,F138,D$92-SUM(E$99:E138))</f>
        <v>703731.35607595579</v>
      </c>
      <c r="E139" s="522">
        <f t="shared" si="24"/>
        <v>337851.21951219509</v>
      </c>
      <c r="F139" s="523">
        <f t="shared" si="25"/>
        <v>365880.13656376069</v>
      </c>
      <c r="G139" s="523">
        <f t="shared" si="26"/>
        <v>534805.74631985824</v>
      </c>
      <c r="H139" s="526">
        <f t="shared" si="27"/>
        <v>398559.28006488644</v>
      </c>
      <c r="I139" s="577">
        <f t="shared" si="28"/>
        <v>398559.28006488644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22"/>
        <v/>
      </c>
      <c r="C140" s="507">
        <f>IF(D93="","-",+C139+1)</f>
        <v>2056</v>
      </c>
      <c r="D140" s="374">
        <f>IF(F139+SUM(E$99:E139)=D$92,F139,D$92-SUM(E$99:E139))</f>
        <v>365880.13656376069</v>
      </c>
      <c r="E140" s="522">
        <f t="shared" si="24"/>
        <v>337851.21951219509</v>
      </c>
      <c r="F140" s="523">
        <f t="shared" si="25"/>
        <v>28028.917051565601</v>
      </c>
      <c r="G140" s="523">
        <f t="shared" si="26"/>
        <v>196954.52680766315</v>
      </c>
      <c r="H140" s="526">
        <f t="shared" si="27"/>
        <v>360208.36025319074</v>
      </c>
      <c r="I140" s="577">
        <f t="shared" si="28"/>
        <v>360208.36025319074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22"/>
        <v/>
      </c>
      <c r="C141" s="507">
        <f>IF(D93="","-",+C140+1)</f>
        <v>2057</v>
      </c>
      <c r="D141" s="374">
        <f>IF(F140+SUM(E$99:E140)=D$92,F140,D$92-SUM(E$99:E140))</f>
        <v>28028.917051565601</v>
      </c>
      <c r="E141" s="522">
        <f t="shared" si="24"/>
        <v>28028.917051565601</v>
      </c>
      <c r="F141" s="523">
        <f t="shared" si="25"/>
        <v>0</v>
      </c>
      <c r="G141" s="523">
        <f t="shared" si="26"/>
        <v>14014.4585257828</v>
      </c>
      <c r="H141" s="526">
        <f t="shared" si="27"/>
        <v>29619.757469139498</v>
      </c>
      <c r="I141" s="577">
        <f t="shared" si="28"/>
        <v>29619.757469139498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22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4"/>
        <v>0</v>
      </c>
      <c r="F142" s="523">
        <f t="shared" si="25"/>
        <v>0</v>
      </c>
      <c r="G142" s="523">
        <f t="shared" si="26"/>
        <v>0</v>
      </c>
      <c r="H142" s="526">
        <f t="shared" si="27"/>
        <v>0</v>
      </c>
      <c r="I142" s="577">
        <f t="shared" si="28"/>
        <v>0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22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4"/>
        <v>0</v>
      </c>
      <c r="F143" s="523">
        <f t="shared" si="25"/>
        <v>0</v>
      </c>
      <c r="G143" s="523">
        <f t="shared" si="26"/>
        <v>0</v>
      </c>
      <c r="H143" s="526">
        <f t="shared" si="27"/>
        <v>0</v>
      </c>
      <c r="I143" s="577">
        <f t="shared" si="28"/>
        <v>0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22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22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22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22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22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22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22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22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22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22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22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24"/>
        <v>0</v>
      </c>
      <c r="F154" s="528">
        <f t="shared" si="25"/>
        <v>0</v>
      </c>
      <c r="G154" s="528">
        <f t="shared" si="26"/>
        <v>0</v>
      </c>
      <c r="H154" s="530">
        <f t="shared" si="27"/>
        <v>0</v>
      </c>
      <c r="I154" s="579">
        <f t="shared" si="28"/>
        <v>0</v>
      </c>
      <c r="J154" s="533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13851899.999999994</v>
      </c>
      <c r="F155" s="375"/>
      <c r="G155" s="375"/>
      <c r="H155" s="375">
        <f>SUM(H99:H154)</f>
        <v>47146703.150865577</v>
      </c>
      <c r="I155" s="375">
        <f>SUM(I99:I154)</f>
        <v>47146703.150865577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2" priority="3" stopIfTrue="1" operator="equal">
      <formula>$I$10</formula>
    </cfRule>
  </conditionalFormatting>
  <conditionalFormatting sqref="C99:C153">
    <cfRule type="cellIs" dxfId="51" priority="4" stopIfTrue="1" operator="equal">
      <formula>$J$92</formula>
    </cfRule>
  </conditionalFormatting>
  <conditionalFormatting sqref="C154">
    <cfRule type="cellIs" dxfId="50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32.5703125" style="183" customWidth="1"/>
    <col min="17" max="17" width="9.140625" style="183" customWidth="1"/>
    <col min="18" max="18" width="8.7109375" style="183"/>
    <col min="19" max="21" width="9.140625" style="183" customWidth="1"/>
    <col min="22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55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1100156.2769158005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1100156.2769158005</v>
      </c>
      <c r="O6" s="269"/>
      <c r="P6" s="269"/>
    </row>
    <row r="7" spans="1:16" ht="13.5" thickBot="1">
      <c r="C7" s="467" t="s">
        <v>48</v>
      </c>
      <c r="D7" s="624" t="s">
        <v>359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478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9381463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223368.16666666666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 t="shared" ref="K17:K22" si="1">+G17</f>
        <v>1240275.0587599066</v>
      </c>
      <c r="L17" s="513">
        <f t="shared" ref="L17:L72" si="2">IF(K17&lt;&gt;0,+G17-K17,0)</f>
        <v>0</v>
      </c>
      <c r="M17" s="512">
        <f t="shared" ref="M17:M22" si="3">+H17</f>
        <v>1240275.0587599066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 t="shared" si="1"/>
        <v>1353054.593855357</v>
      </c>
      <c r="L18" s="519">
        <f>IF(K18&lt;&gt;0,+G18-K18,0)</f>
        <v>0</v>
      </c>
      <c r="M18" s="518">
        <f t="shared" si="3"/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1228688.6274670849</v>
      </c>
      <c r="H19" s="639">
        <v>1228688.6274670849</v>
      </c>
      <c r="I19" s="511">
        <f t="shared" si="0"/>
        <v>0</v>
      </c>
      <c r="J19" s="511"/>
      <c r="K19" s="518">
        <f t="shared" si="1"/>
        <v>1228688.6274670849</v>
      </c>
      <c r="L19" s="519">
        <f>IF(K19&lt;&gt;0,+G19-K19,0)</f>
        <v>0</v>
      </c>
      <c r="M19" s="518">
        <f t="shared" si="3"/>
        <v>1228688.6274670849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31">
        <v>8823640.1826499756</v>
      </c>
      <c r="E20" s="630">
        <v>218034.48837209304</v>
      </c>
      <c r="F20" s="631">
        <v>8605605.6942778826</v>
      </c>
      <c r="G20" s="630">
        <v>1085624.6352381217</v>
      </c>
      <c r="H20" s="639">
        <v>1085624.6352381217</v>
      </c>
      <c r="I20" s="511">
        <f t="shared" si="0"/>
        <v>0</v>
      </c>
      <c r="J20" s="511"/>
      <c r="K20" s="518">
        <f t="shared" si="1"/>
        <v>1085624.6352381217</v>
      </c>
      <c r="L20" s="519">
        <f>IF(K20&lt;&gt;0,+G20-K20,0)</f>
        <v>0</v>
      </c>
      <c r="M20" s="518">
        <f t="shared" si="3"/>
        <v>1085624.6352381217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>IU</v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1306508.9435041705</v>
      </c>
      <c r="H21" s="639">
        <v>1306508.9435041705</v>
      </c>
      <c r="I21" s="511">
        <f t="shared" si="0"/>
        <v>0</v>
      </c>
      <c r="J21" s="511"/>
      <c r="K21" s="518">
        <f t="shared" si="1"/>
        <v>1306508.9435041705</v>
      </c>
      <c r="L21" s="519">
        <f>IF(K21&lt;&gt;0,+G21-K21,0)</f>
        <v>0</v>
      </c>
      <c r="M21" s="518">
        <f t="shared" si="3"/>
        <v>1306508.9435041705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31">
        <v>8382915.3772047106</v>
      </c>
      <c r="E22" s="630">
        <v>223368.16666666666</v>
      </c>
      <c r="F22" s="631">
        <v>8159547.2105380436</v>
      </c>
      <c r="G22" s="630">
        <v>1100156.2769158005</v>
      </c>
      <c r="H22" s="639">
        <v>1100156.2769158005</v>
      </c>
      <c r="I22" s="511">
        <f t="shared" si="0"/>
        <v>0</v>
      </c>
      <c r="J22" s="511"/>
      <c r="K22" s="518">
        <f t="shared" si="1"/>
        <v>1100156.2769158005</v>
      </c>
      <c r="L22" s="519">
        <f>IF(K22&lt;&gt;0,+G22-K22,0)</f>
        <v>0</v>
      </c>
      <c r="M22" s="518">
        <f t="shared" si="3"/>
        <v>1100156.2769158005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/>
      </c>
      <c r="C23" s="507">
        <f>IF(D11="","-",+C22+1)</f>
        <v>2022</v>
      </c>
      <c r="D23" s="523">
        <f>IF(F22+SUM(E$17:E22)=D$10,F22,D$10-SUM(E$17:E22))</f>
        <v>8159547.2105380436</v>
      </c>
      <c r="E23" s="522">
        <f>IF(+I14&lt;F22,I14,D23)</f>
        <v>223368.16666666666</v>
      </c>
      <c r="F23" s="523">
        <f t="shared" ref="F23:F72" si="7">+D23-E23</f>
        <v>7936179.0438713767</v>
      </c>
      <c r="G23" s="524">
        <f t="shared" ref="G23:G49" si="8">+I$12*((D23+F23)/2)+E23</f>
        <v>1083024.5990165267</v>
      </c>
      <c r="H23" s="491">
        <f t="shared" ref="H23:H49" si="9">+I$13*((D23+F23)/2)+E23</f>
        <v>1083024.5990165267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7936179.0438713767</v>
      </c>
      <c r="E24" s="522">
        <f>IF(+I14&lt;F23,I14,D24)</f>
        <v>223368.16666666666</v>
      </c>
      <c r="F24" s="523">
        <f t="shared" si="7"/>
        <v>7712810.8772047097</v>
      </c>
      <c r="G24" s="524">
        <f t="shared" si="8"/>
        <v>1059164.8640505953</v>
      </c>
      <c r="H24" s="491">
        <f t="shared" si="9"/>
        <v>1059164.8640505953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7712810.8772047097</v>
      </c>
      <c r="E25" s="522">
        <f>IF(+I14&lt;F24,I14,D25)</f>
        <v>223368.16666666666</v>
      </c>
      <c r="F25" s="523">
        <f t="shared" si="7"/>
        <v>7489442.7105380427</v>
      </c>
      <c r="G25" s="524">
        <f t="shared" si="8"/>
        <v>1035305.1290846639</v>
      </c>
      <c r="H25" s="491">
        <f t="shared" si="9"/>
        <v>1035305.1290846639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7489442.7105380427</v>
      </c>
      <c r="E26" s="522">
        <f>IF(+I14&lt;F25,I14,D26)</f>
        <v>223368.16666666666</v>
      </c>
      <c r="F26" s="523">
        <f t="shared" si="7"/>
        <v>7266074.5438713757</v>
      </c>
      <c r="G26" s="524">
        <f t="shared" si="8"/>
        <v>1011445.3941187325</v>
      </c>
      <c r="H26" s="491">
        <f t="shared" si="9"/>
        <v>1011445.3941187325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7266074.5438713757</v>
      </c>
      <c r="E27" s="522">
        <f>IF(+I14&lt;F26,I14,D27)</f>
        <v>223368.16666666666</v>
      </c>
      <c r="F27" s="523">
        <f t="shared" si="7"/>
        <v>7042706.3772047088</v>
      </c>
      <c r="G27" s="524">
        <f t="shared" si="8"/>
        <v>987585.65915280127</v>
      </c>
      <c r="H27" s="491">
        <f t="shared" si="9"/>
        <v>987585.65915280127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7042706.3772047088</v>
      </c>
      <c r="E28" s="522">
        <f>IF(+I14&lt;F27,I14,D28)</f>
        <v>223368.16666666666</v>
      </c>
      <c r="F28" s="523">
        <f t="shared" si="7"/>
        <v>6819338.2105380418</v>
      </c>
      <c r="G28" s="524">
        <f t="shared" si="8"/>
        <v>963725.92418686976</v>
      </c>
      <c r="H28" s="491">
        <f t="shared" si="9"/>
        <v>963725.92418686976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6819338.2105380418</v>
      </c>
      <c r="E29" s="522">
        <f>IF(+I14&lt;F28,I14,D29)</f>
        <v>223368.16666666666</v>
      </c>
      <c r="F29" s="523">
        <f t="shared" si="7"/>
        <v>6595970.0438713748</v>
      </c>
      <c r="G29" s="524">
        <f t="shared" si="8"/>
        <v>939866.1892209386</v>
      </c>
      <c r="H29" s="491">
        <f t="shared" si="9"/>
        <v>939866.1892209386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6595970.0438713748</v>
      </c>
      <c r="E30" s="522">
        <f>IF(+I14&lt;F29,I14,D30)</f>
        <v>223368.16666666666</v>
      </c>
      <c r="F30" s="523">
        <f t="shared" si="7"/>
        <v>6372601.8772047078</v>
      </c>
      <c r="G30" s="524">
        <f t="shared" si="8"/>
        <v>916006.45425500709</v>
      </c>
      <c r="H30" s="491">
        <f t="shared" si="9"/>
        <v>916006.45425500709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6372601.8772047078</v>
      </c>
      <c r="E31" s="522">
        <f>IF(+I14&lt;F30,I14,D31)</f>
        <v>223368.16666666666</v>
      </c>
      <c r="F31" s="523">
        <f t="shared" si="7"/>
        <v>6149233.7105380408</v>
      </c>
      <c r="G31" s="524">
        <f t="shared" si="8"/>
        <v>892146.71928907582</v>
      </c>
      <c r="H31" s="491">
        <f t="shared" si="9"/>
        <v>892146.71928907582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6149233.7105380408</v>
      </c>
      <c r="E32" s="522">
        <f>IF(+I14&lt;F31,I14,D32)</f>
        <v>223368.16666666666</v>
      </c>
      <c r="F32" s="523">
        <f t="shared" si="7"/>
        <v>5925865.5438713739</v>
      </c>
      <c r="G32" s="524">
        <f t="shared" si="8"/>
        <v>868286.98432314442</v>
      </c>
      <c r="H32" s="491">
        <f t="shared" si="9"/>
        <v>868286.98432314442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5925865.5438713739</v>
      </c>
      <c r="E33" s="522">
        <f>IF(+I14&lt;F32,I14,D33)</f>
        <v>223368.16666666666</v>
      </c>
      <c r="F33" s="523">
        <f t="shared" si="7"/>
        <v>5702497.3772047069</v>
      </c>
      <c r="G33" s="524">
        <f t="shared" si="8"/>
        <v>844427.24935721315</v>
      </c>
      <c r="H33" s="491">
        <f t="shared" si="9"/>
        <v>844427.24935721315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5702497.3772047069</v>
      </c>
      <c r="E34" s="522">
        <f>IF(+I14&lt;F33,I14,D34)</f>
        <v>223368.16666666666</v>
      </c>
      <c r="F34" s="523">
        <f t="shared" si="7"/>
        <v>5479129.2105380399</v>
      </c>
      <c r="G34" s="524">
        <f t="shared" si="8"/>
        <v>820567.51439128176</v>
      </c>
      <c r="H34" s="491">
        <f t="shared" si="9"/>
        <v>820567.51439128176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5479129.2105380399</v>
      </c>
      <c r="E35" s="522">
        <f>IF(+I14&lt;F34,I14,D35)</f>
        <v>223368.16666666666</v>
      </c>
      <c r="F35" s="523">
        <f t="shared" si="7"/>
        <v>5255761.0438713729</v>
      </c>
      <c r="G35" s="524">
        <f t="shared" si="8"/>
        <v>796707.77942535048</v>
      </c>
      <c r="H35" s="491">
        <f t="shared" si="9"/>
        <v>796707.77942535048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>IU</v>
      </c>
      <c r="C36" s="507">
        <f>IF(D11="","-",+C35+1)</f>
        <v>2035</v>
      </c>
      <c r="D36" s="523">
        <f>IF(F35+SUM(E$17:E35)=D$10,F35,D$10-SUM(E$17:E35))</f>
        <v>5255761.0438713785</v>
      </c>
      <c r="E36" s="522">
        <f>IF(+I14&lt;F35,I14,D36)</f>
        <v>223368.16666666666</v>
      </c>
      <c r="F36" s="523">
        <f t="shared" si="7"/>
        <v>5032392.8772047115</v>
      </c>
      <c r="G36" s="524">
        <f t="shared" si="8"/>
        <v>772848.04445941956</v>
      </c>
      <c r="H36" s="491">
        <f t="shared" si="9"/>
        <v>772848.04445941956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5032392.8772047115</v>
      </c>
      <c r="E37" s="522">
        <f>IF(+I14&lt;F36,I14,D37)</f>
        <v>223368.16666666666</v>
      </c>
      <c r="F37" s="523">
        <f t="shared" si="7"/>
        <v>4809024.7105380446</v>
      </c>
      <c r="G37" s="524">
        <f t="shared" si="8"/>
        <v>748988.3094934884</v>
      </c>
      <c r="H37" s="491">
        <f t="shared" si="9"/>
        <v>748988.3094934884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4809024.7105380446</v>
      </c>
      <c r="E38" s="522">
        <f>IF(+I14&lt;F37,I14,D38)</f>
        <v>223368.16666666666</v>
      </c>
      <c r="F38" s="523">
        <f t="shared" si="7"/>
        <v>4585656.5438713776</v>
      </c>
      <c r="G38" s="524">
        <f t="shared" si="8"/>
        <v>725128.57452755689</v>
      </c>
      <c r="H38" s="491">
        <f t="shared" si="9"/>
        <v>725128.57452755689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4585656.5438713776</v>
      </c>
      <c r="E39" s="522">
        <f>IF(+I14&lt;F38,I14,D39)</f>
        <v>223368.16666666666</v>
      </c>
      <c r="F39" s="523">
        <f t="shared" si="7"/>
        <v>4362288.3772047106</v>
      </c>
      <c r="G39" s="524">
        <f t="shared" si="8"/>
        <v>701268.83956162562</v>
      </c>
      <c r="H39" s="491">
        <f t="shared" si="9"/>
        <v>701268.83956162562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4362288.3772047106</v>
      </c>
      <c r="E40" s="522">
        <f>IF(+I14&lt;F39,I14,D40)</f>
        <v>223368.16666666666</v>
      </c>
      <c r="F40" s="523">
        <f t="shared" si="7"/>
        <v>4138920.2105380441</v>
      </c>
      <c r="G40" s="524">
        <f t="shared" si="8"/>
        <v>677409.10459569434</v>
      </c>
      <c r="H40" s="491">
        <f t="shared" si="9"/>
        <v>677409.10459569434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4138920.2105380441</v>
      </c>
      <c r="E41" s="522">
        <f>IF(+I14&lt;F40,I14,D41)</f>
        <v>223368.16666666666</v>
      </c>
      <c r="F41" s="523">
        <f t="shared" si="7"/>
        <v>3915552.0438713776</v>
      </c>
      <c r="G41" s="524">
        <f t="shared" si="8"/>
        <v>653549.36962976295</v>
      </c>
      <c r="H41" s="491">
        <f t="shared" si="9"/>
        <v>653549.36962976295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3915552.0438713776</v>
      </c>
      <c r="E42" s="522">
        <f>IF(+I14&lt;F41,I14,D42)</f>
        <v>223368.16666666666</v>
      </c>
      <c r="F42" s="523">
        <f t="shared" si="7"/>
        <v>3692183.8772047111</v>
      </c>
      <c r="G42" s="524">
        <f t="shared" si="8"/>
        <v>629689.63466383168</v>
      </c>
      <c r="H42" s="491">
        <f t="shared" si="9"/>
        <v>629689.63466383168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3692183.8772047111</v>
      </c>
      <c r="E43" s="522">
        <f>IF(+I14&lt;F42,I14,D43)</f>
        <v>223368.16666666666</v>
      </c>
      <c r="F43" s="523">
        <f t="shared" si="7"/>
        <v>3468815.7105380446</v>
      </c>
      <c r="G43" s="524">
        <f t="shared" si="8"/>
        <v>605829.8996979004</v>
      </c>
      <c r="H43" s="491">
        <f t="shared" si="9"/>
        <v>605829.8996979004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3468815.7105380446</v>
      </c>
      <c r="E44" s="522">
        <f>IF(+I14&lt;F43,I14,D44)</f>
        <v>223368.16666666666</v>
      </c>
      <c r="F44" s="523">
        <f t="shared" si="7"/>
        <v>3245447.5438713781</v>
      </c>
      <c r="G44" s="524">
        <f t="shared" si="8"/>
        <v>581970.16473196913</v>
      </c>
      <c r="H44" s="491">
        <f t="shared" si="9"/>
        <v>581970.16473196913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3245447.5438713781</v>
      </c>
      <c r="E45" s="522">
        <f>IF(+I14&lt;F44,I14,D45)</f>
        <v>223368.16666666666</v>
      </c>
      <c r="F45" s="523">
        <f t="shared" si="7"/>
        <v>3022079.3772047115</v>
      </c>
      <c r="G45" s="524">
        <f t="shared" si="8"/>
        <v>558110.42976603773</v>
      </c>
      <c r="H45" s="491">
        <f t="shared" si="9"/>
        <v>558110.42976603773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3022079.3772047115</v>
      </c>
      <c r="E46" s="522">
        <f>IF(+I14&lt;F45,I14,D46)</f>
        <v>223368.16666666666</v>
      </c>
      <c r="F46" s="523">
        <f t="shared" si="7"/>
        <v>2798711.210538045</v>
      </c>
      <c r="G46" s="524">
        <f t="shared" si="8"/>
        <v>534250.69480010646</v>
      </c>
      <c r="H46" s="491">
        <f t="shared" si="9"/>
        <v>534250.69480010646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2798711.210538045</v>
      </c>
      <c r="E47" s="522">
        <f>IF(+I14&lt;F46,I14,D47)</f>
        <v>223368.16666666666</v>
      </c>
      <c r="F47" s="523">
        <f t="shared" si="7"/>
        <v>2575343.0438713785</v>
      </c>
      <c r="G47" s="524">
        <f t="shared" si="8"/>
        <v>510390.95983417518</v>
      </c>
      <c r="H47" s="491">
        <f t="shared" si="9"/>
        <v>510390.95983417518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2575343.0438713785</v>
      </c>
      <c r="E48" s="522">
        <f>IF(+I14&lt;F47,I14,D48)</f>
        <v>223368.16666666666</v>
      </c>
      <c r="F48" s="523">
        <f t="shared" si="7"/>
        <v>2351974.877204712</v>
      </c>
      <c r="G48" s="524">
        <f t="shared" si="8"/>
        <v>486531.22486824391</v>
      </c>
      <c r="H48" s="491">
        <f t="shared" si="9"/>
        <v>486531.22486824391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2351974.877204712</v>
      </c>
      <c r="E49" s="522">
        <f>IF(+I14&lt;F48,I14,D49)</f>
        <v>223368.16666666666</v>
      </c>
      <c r="F49" s="523">
        <f t="shared" si="7"/>
        <v>2128606.7105380455</v>
      </c>
      <c r="G49" s="524">
        <f t="shared" si="8"/>
        <v>462671.48990231258</v>
      </c>
      <c r="H49" s="491">
        <f t="shared" si="9"/>
        <v>462671.48990231258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2128606.7105380455</v>
      </c>
      <c r="E50" s="522">
        <f>IF(+I14&lt;F49,I14,D50)</f>
        <v>223368.16666666666</v>
      </c>
      <c r="F50" s="523">
        <f t="shared" si="7"/>
        <v>1905238.5438713788</v>
      </c>
      <c r="G50" s="524">
        <f t="shared" ref="G50:G72" si="10">+I$12*((D50+F50)/2)+E50</f>
        <v>438811.75493638124</v>
      </c>
      <c r="H50" s="491">
        <f t="shared" ref="H50:H72" si="11">+I$13*((D50+F50)/2)+E50</f>
        <v>438811.75493638124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>IU</v>
      </c>
      <c r="C51" s="507">
        <f>IF(D11="","-",+C50+1)</f>
        <v>2050</v>
      </c>
      <c r="D51" s="523">
        <f>IF(F50+SUM(E$17:E50)=D$10,F50,D$10-SUM(E$17:E50))</f>
        <v>1905238.5438713739</v>
      </c>
      <c r="E51" s="522">
        <f>IF(+I14&lt;F50,I14,D51)</f>
        <v>223368.16666666666</v>
      </c>
      <c r="F51" s="523">
        <f t="shared" si="7"/>
        <v>1681870.3772047071</v>
      </c>
      <c r="G51" s="524">
        <f t="shared" si="10"/>
        <v>414952.01997044939</v>
      </c>
      <c r="H51" s="491">
        <f t="shared" si="11"/>
        <v>414952.01997044939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1681870.3772047071</v>
      </c>
      <c r="E52" s="522">
        <f>IF(+I14&lt;F51,I14,D52)</f>
        <v>223368.16666666666</v>
      </c>
      <c r="F52" s="523">
        <f t="shared" si="7"/>
        <v>1458502.2105380404</v>
      </c>
      <c r="G52" s="524">
        <f t="shared" si="10"/>
        <v>391092.28500451811</v>
      </c>
      <c r="H52" s="491">
        <f t="shared" si="11"/>
        <v>391092.28500451811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1458502.2105380404</v>
      </c>
      <c r="E53" s="522">
        <f>IF(+I14&lt;F52,I14,D53)</f>
        <v>223368.16666666666</v>
      </c>
      <c r="F53" s="523">
        <f t="shared" si="7"/>
        <v>1235134.0438713736</v>
      </c>
      <c r="G53" s="524">
        <f t="shared" si="10"/>
        <v>367232.55003858672</v>
      </c>
      <c r="H53" s="491">
        <f t="shared" si="11"/>
        <v>367232.55003858672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1235134.0438713736</v>
      </c>
      <c r="E54" s="522">
        <f>IF(+I14&lt;F53,I14,D54)</f>
        <v>223368.16666666666</v>
      </c>
      <c r="F54" s="523">
        <f t="shared" si="7"/>
        <v>1011765.877204707</v>
      </c>
      <c r="G54" s="524">
        <f t="shared" si="10"/>
        <v>343372.81507265544</v>
      </c>
      <c r="H54" s="491">
        <f t="shared" si="11"/>
        <v>343372.81507265544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1011765.877204707</v>
      </c>
      <c r="E55" s="522">
        <f>IF(+I14&lt;F54,I14,D55)</f>
        <v>223368.16666666666</v>
      </c>
      <c r="F55" s="523">
        <f t="shared" si="7"/>
        <v>788397.71053804038</v>
      </c>
      <c r="G55" s="524">
        <f t="shared" si="10"/>
        <v>319513.08010672411</v>
      </c>
      <c r="H55" s="491">
        <f t="shared" si="11"/>
        <v>319513.08010672411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788397.71053804038</v>
      </c>
      <c r="E56" s="522">
        <f>IF(+I14&lt;F55,I14,D56)</f>
        <v>223368.16666666666</v>
      </c>
      <c r="F56" s="523">
        <f t="shared" si="7"/>
        <v>565029.54387137375</v>
      </c>
      <c r="G56" s="524">
        <f t="shared" si="10"/>
        <v>295653.34514079284</v>
      </c>
      <c r="H56" s="491">
        <f t="shared" si="11"/>
        <v>295653.34514079284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565029.54387137375</v>
      </c>
      <c r="E57" s="522">
        <f>IF(+I14&lt;F56,I14,D57)</f>
        <v>223368.16666666666</v>
      </c>
      <c r="F57" s="523">
        <f t="shared" si="7"/>
        <v>341661.37720470713</v>
      </c>
      <c r="G57" s="524">
        <f t="shared" si="10"/>
        <v>271793.6101748615</v>
      </c>
      <c r="H57" s="491">
        <f t="shared" si="11"/>
        <v>271793.6101748615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341661.37720470713</v>
      </c>
      <c r="E58" s="522">
        <f>IF(+I14&lt;F57,I14,D58)</f>
        <v>223368.16666666666</v>
      </c>
      <c r="F58" s="523">
        <f t="shared" si="7"/>
        <v>118293.21053804047</v>
      </c>
      <c r="G58" s="524">
        <f t="shared" si="10"/>
        <v>247933.8752089302</v>
      </c>
      <c r="H58" s="491">
        <f t="shared" si="11"/>
        <v>247933.8752089302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118293.21053804047</v>
      </c>
      <c r="E59" s="522">
        <f>IF(+I14&lt;F58,I14,D59)</f>
        <v>118293.21053804047</v>
      </c>
      <c r="F59" s="523">
        <f t="shared" si="7"/>
        <v>0</v>
      </c>
      <c r="G59" s="524">
        <f t="shared" si="10"/>
        <v>124611.13106768941</v>
      </c>
      <c r="H59" s="491">
        <f t="shared" si="11"/>
        <v>124611.13106768941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9381463</v>
      </c>
      <c r="F73" s="375"/>
      <c r="G73" s="375">
        <f>SUM(G17:G72)</f>
        <v>31396171.802866362</v>
      </c>
      <c r="H73" s="375">
        <f>SUM(H17:H72)</f>
        <v>31396171.802866362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1100156.2769158005</v>
      </c>
      <c r="N87" s="546">
        <f>IF(J92&lt;D11,0,VLOOKUP(J92,C17:O72,11))</f>
        <v>1100156.2769158005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1163426.5326920082</v>
      </c>
      <c r="N88" s="550">
        <f>IF(J92&lt;D11,0,VLOOKUP(J92,C99:P154,7))</f>
        <v>1163426.5326920082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63270.255776207661</v>
      </c>
      <c r="N89" s="555">
        <f>+N88-N87</f>
        <v>63270.255776207661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9381463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228816.17073170733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12">+I99-H99</f>
        <v>0</v>
      </c>
      <c r="K99" s="514"/>
      <c r="L99" s="512">
        <f>+H99</f>
        <v>731238.56219016481</v>
      </c>
      <c r="M99" s="513">
        <f t="shared" ref="M99:M130" si="13">IF(L99&lt;&gt;0,+H99-L99,0)</f>
        <v>0</v>
      </c>
      <c r="N99" s="512">
        <f>+I99</f>
        <v>731238.56219016481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12"/>
        <v>0</v>
      </c>
      <c r="K100" s="514"/>
      <c r="L100" s="655">
        <f>+H100</f>
        <v>1331725.0793304511</v>
      </c>
      <c r="M100" s="514">
        <f t="shared" si="13"/>
        <v>0</v>
      </c>
      <c r="N100" s="655">
        <f>+I100</f>
        <v>1331725.0793304511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12"/>
        <v>0</v>
      </c>
      <c r="K101" s="514"/>
      <c r="L101" s="655">
        <f>+H101</f>
        <v>1163360.3325167969</v>
      </c>
      <c r="M101" s="514">
        <f t="shared" ref="M101" si="17">IF(L101&lt;&gt;0,+H101-L101,0)</f>
        <v>0</v>
      </c>
      <c r="N101" s="655">
        <f>+I101</f>
        <v>1163360.3325167969</v>
      </c>
      <c r="O101" s="514">
        <f t="shared" ref="O101" si="18">IF(N101&lt;&gt;0,+I101-N101,0)</f>
        <v>0</v>
      </c>
      <c r="P101" s="514">
        <f t="shared" si="15"/>
        <v>0</v>
      </c>
    </row>
    <row r="102" spans="1:16">
      <c r="B102" s="195" t="str">
        <f t="shared" si="16"/>
        <v/>
      </c>
      <c r="C102" s="507">
        <f>IF(D93="","-",+C101+1)</f>
        <v>2019</v>
      </c>
      <c r="D102" s="629">
        <v>8789370.3410852719</v>
      </c>
      <c r="E102" s="630">
        <v>218173.55813953487</v>
      </c>
      <c r="F102" s="631">
        <v>8571196.7829457372</v>
      </c>
      <c r="G102" s="631">
        <v>8680283.5620155036</v>
      </c>
      <c r="H102" s="633">
        <v>1147315.8547577483</v>
      </c>
      <c r="I102" s="634">
        <v>1147315.8547577483</v>
      </c>
      <c r="J102" s="514">
        <f t="shared" si="12"/>
        <v>0</v>
      </c>
      <c r="K102" s="514"/>
      <c r="L102" s="655">
        <f>+H102</f>
        <v>1147315.8547577483</v>
      </c>
      <c r="M102" s="514">
        <f t="shared" ref="M102" si="19">IF(L102&lt;&gt;0,+H102-L102,0)</f>
        <v>0</v>
      </c>
      <c r="N102" s="655">
        <f>+I102</f>
        <v>1147315.8547577483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8571196.7829457372</v>
      </c>
      <c r="E103" s="630">
        <v>223368.16666666666</v>
      </c>
      <c r="F103" s="631">
        <v>8347828.6162790703</v>
      </c>
      <c r="G103" s="631">
        <v>8459512.6996124033</v>
      </c>
      <c r="H103" s="633">
        <v>1133390.3688526335</v>
      </c>
      <c r="I103" s="634">
        <v>1133390.3688526335</v>
      </c>
      <c r="J103" s="514">
        <f t="shared" si="12"/>
        <v>0</v>
      </c>
      <c r="K103" s="514"/>
      <c r="L103" s="655">
        <f>+H103</f>
        <v>1133390.3688526335</v>
      </c>
      <c r="M103" s="514">
        <f t="shared" ref="M103" si="20">IF(L103&lt;&gt;0,+H103-L103,0)</f>
        <v>0</v>
      </c>
      <c r="N103" s="655">
        <f>+I103</f>
        <v>1133390.3688526335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8347828.6162790703</v>
      </c>
      <c r="E104" s="522">
        <f>IF(+J96&lt;F103,J96,D104)</f>
        <v>228816.17073170733</v>
      </c>
      <c r="F104" s="523">
        <f t="shared" ref="F104:F130" si="21">+D104-E104</f>
        <v>8119012.4455473628</v>
      </c>
      <c r="G104" s="523">
        <f t="shared" ref="G104:G130" si="22">+(F104+D104)/2</f>
        <v>8233420.530913217</v>
      </c>
      <c r="H104" s="526">
        <f t="shared" ref="H104:H154" si="23">+J$94*G104+E104</f>
        <v>1163426.5326920082</v>
      </c>
      <c r="I104" s="577">
        <f t="shared" ref="I104:I154" si="24">+J$95*G104+E104</f>
        <v>1163426.5326920082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8119012.4455473628</v>
      </c>
      <c r="E105" s="522">
        <f>IF(+J96&lt;F104,J96,D105)</f>
        <v>228816.17073170733</v>
      </c>
      <c r="F105" s="523">
        <f t="shared" si="21"/>
        <v>7890196.2748156553</v>
      </c>
      <c r="G105" s="523">
        <f t="shared" si="22"/>
        <v>8004604.3601815086</v>
      </c>
      <c r="H105" s="526">
        <f t="shared" si="23"/>
        <v>1137452.642090041</v>
      </c>
      <c r="I105" s="577">
        <f t="shared" si="24"/>
        <v>1137452.642090041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7890196.2748156553</v>
      </c>
      <c r="E106" s="522">
        <f>IF(+J96&lt;F105,J96,D106)</f>
        <v>228816.17073170733</v>
      </c>
      <c r="F106" s="523">
        <f t="shared" si="21"/>
        <v>7661380.1040839478</v>
      </c>
      <c r="G106" s="523">
        <f t="shared" si="22"/>
        <v>7775788.189449802</v>
      </c>
      <c r="H106" s="526">
        <f t="shared" si="23"/>
        <v>1111478.7514880737</v>
      </c>
      <c r="I106" s="577">
        <f t="shared" si="24"/>
        <v>1111478.7514880737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7661380.1040839478</v>
      </c>
      <c r="E107" s="522">
        <f>IF(+J96&lt;F106,J96,D107)</f>
        <v>228816.17073170733</v>
      </c>
      <c r="F107" s="523">
        <f t="shared" si="21"/>
        <v>7432563.9333522404</v>
      </c>
      <c r="G107" s="523">
        <f t="shared" si="22"/>
        <v>7546972.0187180936</v>
      </c>
      <c r="H107" s="526">
        <f t="shared" si="23"/>
        <v>1085504.8608861063</v>
      </c>
      <c r="I107" s="577">
        <f t="shared" si="24"/>
        <v>1085504.8608861063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7432563.9333522404</v>
      </c>
      <c r="E108" s="522">
        <f>IF(+J96&lt;F107,J96,D108)</f>
        <v>228816.17073170733</v>
      </c>
      <c r="F108" s="523">
        <f t="shared" si="21"/>
        <v>7203747.7626205329</v>
      </c>
      <c r="G108" s="523">
        <f t="shared" si="22"/>
        <v>7318155.8479863871</v>
      </c>
      <c r="H108" s="526">
        <f t="shared" si="23"/>
        <v>1059530.970284139</v>
      </c>
      <c r="I108" s="577">
        <f t="shared" si="24"/>
        <v>1059530.970284139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7203747.7626205329</v>
      </c>
      <c r="E109" s="522">
        <f>IF(+J96&lt;F108,J96,D109)</f>
        <v>228816.17073170733</v>
      </c>
      <c r="F109" s="523">
        <f t="shared" si="21"/>
        <v>6974931.5918888254</v>
      </c>
      <c r="G109" s="523">
        <f t="shared" si="22"/>
        <v>7089339.6772546787</v>
      </c>
      <c r="H109" s="526">
        <f t="shared" si="23"/>
        <v>1033557.0796821718</v>
      </c>
      <c r="I109" s="577">
        <f t="shared" si="24"/>
        <v>1033557.0796821718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6974931.5918888254</v>
      </c>
      <c r="E110" s="522">
        <f>IF(+J96&lt;F109,J96,D110)</f>
        <v>228816.17073170733</v>
      </c>
      <c r="F110" s="523">
        <f t="shared" si="21"/>
        <v>6746115.4211571179</v>
      </c>
      <c r="G110" s="523">
        <f t="shared" si="22"/>
        <v>6860523.5065229721</v>
      </c>
      <c r="H110" s="526">
        <f t="shared" si="23"/>
        <v>1007583.1890802047</v>
      </c>
      <c r="I110" s="577">
        <f t="shared" si="24"/>
        <v>1007583.1890802047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6746115.4211571179</v>
      </c>
      <c r="E111" s="522">
        <f>IF(+J96&lt;F110,J96,D111)</f>
        <v>228816.17073170733</v>
      </c>
      <c r="F111" s="523">
        <f t="shared" si="21"/>
        <v>6517299.2504254105</v>
      </c>
      <c r="G111" s="523">
        <f t="shared" si="22"/>
        <v>6631707.3357912637</v>
      </c>
      <c r="H111" s="526">
        <f t="shared" si="23"/>
        <v>981609.29847823735</v>
      </c>
      <c r="I111" s="577">
        <f t="shared" si="24"/>
        <v>981609.29847823735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6517299.2504254105</v>
      </c>
      <c r="E112" s="522">
        <f>IF(+J96&lt;F111,J96,D112)</f>
        <v>228816.17073170733</v>
      </c>
      <c r="F112" s="523">
        <f t="shared" si="21"/>
        <v>6288483.079693703</v>
      </c>
      <c r="G112" s="523">
        <f t="shared" si="22"/>
        <v>6402891.1650595572</v>
      </c>
      <c r="H112" s="526">
        <f t="shared" si="23"/>
        <v>955635.40787627012</v>
      </c>
      <c r="I112" s="577">
        <f t="shared" si="24"/>
        <v>955635.40787627012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6288483.079693703</v>
      </c>
      <c r="E113" s="522">
        <f>IF(+J96&lt;F112,J96,D113)</f>
        <v>228816.17073170733</v>
      </c>
      <c r="F113" s="523">
        <f t="shared" si="21"/>
        <v>6059666.9089619955</v>
      </c>
      <c r="G113" s="523">
        <f t="shared" si="22"/>
        <v>6174074.9943278488</v>
      </c>
      <c r="H113" s="526">
        <f t="shared" si="23"/>
        <v>929661.51727430278</v>
      </c>
      <c r="I113" s="577">
        <f t="shared" si="24"/>
        <v>929661.51727430278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6059666.9089619955</v>
      </c>
      <c r="E114" s="522">
        <f>IF(+J96&lt;F113,J96,D114)</f>
        <v>228816.17073170733</v>
      </c>
      <c r="F114" s="523">
        <f t="shared" si="21"/>
        <v>5830850.738230288</v>
      </c>
      <c r="G114" s="523">
        <f t="shared" si="22"/>
        <v>5945258.8235961422</v>
      </c>
      <c r="H114" s="526">
        <f t="shared" si="23"/>
        <v>903687.62667233567</v>
      </c>
      <c r="I114" s="577">
        <f t="shared" si="24"/>
        <v>903687.62667233567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5830850.738230288</v>
      </c>
      <c r="E115" s="522">
        <f>IF(+J96&lt;F114,J96,D115)</f>
        <v>228816.17073170733</v>
      </c>
      <c r="F115" s="523">
        <f t="shared" si="21"/>
        <v>5602034.5674985806</v>
      </c>
      <c r="G115" s="523">
        <f t="shared" si="22"/>
        <v>5716442.6528644338</v>
      </c>
      <c r="H115" s="526">
        <f t="shared" si="23"/>
        <v>877713.73607036821</v>
      </c>
      <c r="I115" s="577">
        <f t="shared" si="24"/>
        <v>877713.73607036821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5602034.5674985806</v>
      </c>
      <c r="E116" s="522">
        <f>IF(+J96&lt;F115,J96,D116)</f>
        <v>228816.17073170733</v>
      </c>
      <c r="F116" s="523">
        <f t="shared" si="21"/>
        <v>5373218.3967668731</v>
      </c>
      <c r="G116" s="523">
        <f t="shared" si="22"/>
        <v>5487626.4821327273</v>
      </c>
      <c r="H116" s="526">
        <f t="shared" si="23"/>
        <v>851739.84546840109</v>
      </c>
      <c r="I116" s="577">
        <f t="shared" si="24"/>
        <v>851739.84546840109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5373218.3967668731</v>
      </c>
      <c r="E117" s="522">
        <f>IF(+J96&lt;F116,J96,D117)</f>
        <v>228816.17073170733</v>
      </c>
      <c r="F117" s="523">
        <f t="shared" si="21"/>
        <v>5144402.2260351656</v>
      </c>
      <c r="G117" s="523">
        <f t="shared" si="22"/>
        <v>5258810.3114010189</v>
      </c>
      <c r="H117" s="526">
        <f t="shared" si="23"/>
        <v>825765.95486643375</v>
      </c>
      <c r="I117" s="577">
        <f t="shared" si="24"/>
        <v>825765.95486643375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2035</v>
      </c>
      <c r="D118" s="374">
        <f>IF(F117+SUM(E$99:E117)=D$92,F117,D$92-SUM(E$99:E117))</f>
        <v>5144402.2260351656</v>
      </c>
      <c r="E118" s="522">
        <f>IF(+J96&lt;F117,J96,D118)</f>
        <v>228816.17073170733</v>
      </c>
      <c r="F118" s="523">
        <f t="shared" si="21"/>
        <v>4915586.0553034581</v>
      </c>
      <c r="G118" s="523">
        <f t="shared" si="22"/>
        <v>5029994.1406693123</v>
      </c>
      <c r="H118" s="526">
        <f t="shared" si="23"/>
        <v>799792.06426446652</v>
      </c>
      <c r="I118" s="577">
        <f t="shared" si="24"/>
        <v>799792.06426446652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4915586.0553034581</v>
      </c>
      <c r="E119" s="522">
        <f>IF(+J96&lt;F118,J96,D119)</f>
        <v>228816.17073170733</v>
      </c>
      <c r="F119" s="523">
        <f t="shared" si="21"/>
        <v>4686769.8845717506</v>
      </c>
      <c r="G119" s="523">
        <f t="shared" si="22"/>
        <v>4801177.9699376039</v>
      </c>
      <c r="H119" s="526">
        <f t="shared" si="23"/>
        <v>773818.17366249918</v>
      </c>
      <c r="I119" s="577">
        <f t="shared" si="24"/>
        <v>773818.17366249918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4686769.8845717506</v>
      </c>
      <c r="E120" s="522">
        <f>IF(+J96&lt;F119,J96,D120)</f>
        <v>228816.17073170733</v>
      </c>
      <c r="F120" s="523">
        <f t="shared" si="21"/>
        <v>4457953.7138400432</v>
      </c>
      <c r="G120" s="523">
        <f t="shared" si="22"/>
        <v>4572361.7992058974</v>
      </c>
      <c r="H120" s="526">
        <f t="shared" si="23"/>
        <v>747844.28306053195</v>
      </c>
      <c r="I120" s="577">
        <f t="shared" si="24"/>
        <v>747844.28306053195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4457953.7138400432</v>
      </c>
      <c r="E121" s="522">
        <f>IF(+J96&lt;F120,J96,D121)</f>
        <v>228816.17073170733</v>
      </c>
      <c r="F121" s="523">
        <f t="shared" si="21"/>
        <v>4229137.5431083357</v>
      </c>
      <c r="G121" s="523">
        <f t="shared" si="22"/>
        <v>4343545.628474189</v>
      </c>
      <c r="H121" s="526">
        <f t="shared" si="23"/>
        <v>721870.3924585646</v>
      </c>
      <c r="I121" s="577">
        <f t="shared" si="24"/>
        <v>721870.3924585646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4229137.5431083357</v>
      </c>
      <c r="E122" s="522">
        <f>IF(+J96&lt;F121,J96,D122)</f>
        <v>228816.17073170733</v>
      </c>
      <c r="F122" s="523">
        <f t="shared" si="21"/>
        <v>4000321.3723766282</v>
      </c>
      <c r="G122" s="523">
        <f t="shared" si="22"/>
        <v>4114729.457742482</v>
      </c>
      <c r="H122" s="526">
        <f t="shared" si="23"/>
        <v>695896.50185659737</v>
      </c>
      <c r="I122" s="577">
        <f t="shared" si="24"/>
        <v>695896.50185659737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4000321.3723766282</v>
      </c>
      <c r="E123" s="522">
        <f>IF(+J96&lt;F122,J96,D123)</f>
        <v>228816.17073170733</v>
      </c>
      <c r="F123" s="523">
        <f t="shared" si="21"/>
        <v>3771505.2016449207</v>
      </c>
      <c r="G123" s="523">
        <f t="shared" si="22"/>
        <v>3885913.2870107745</v>
      </c>
      <c r="H123" s="526">
        <f t="shared" si="23"/>
        <v>669922.61125463014</v>
      </c>
      <c r="I123" s="577">
        <f t="shared" si="24"/>
        <v>669922.61125463014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3771505.2016449207</v>
      </c>
      <c r="E124" s="522">
        <f>IF(+J96&lt;F123,J96,D124)</f>
        <v>228816.17073170733</v>
      </c>
      <c r="F124" s="523">
        <f t="shared" si="21"/>
        <v>3542689.0309132133</v>
      </c>
      <c r="G124" s="523">
        <f t="shared" si="22"/>
        <v>3657097.116279067</v>
      </c>
      <c r="H124" s="526">
        <f t="shared" si="23"/>
        <v>643948.72065266292</v>
      </c>
      <c r="I124" s="577">
        <f t="shared" si="24"/>
        <v>643948.72065266292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3542689.0309132133</v>
      </c>
      <c r="E125" s="522">
        <f>IF(+J96&lt;F124,J96,D125)</f>
        <v>228816.17073170733</v>
      </c>
      <c r="F125" s="523">
        <f t="shared" si="21"/>
        <v>3313872.8601815058</v>
      </c>
      <c r="G125" s="523">
        <f t="shared" si="22"/>
        <v>3428280.9455473595</v>
      </c>
      <c r="H125" s="526">
        <f t="shared" si="23"/>
        <v>617974.83005069557</v>
      </c>
      <c r="I125" s="577">
        <f t="shared" si="24"/>
        <v>617974.83005069557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3313872.8601815058</v>
      </c>
      <c r="E126" s="522">
        <f>IF(+J96&lt;F125,J96,D126)</f>
        <v>228816.17073170733</v>
      </c>
      <c r="F126" s="523">
        <f t="shared" si="21"/>
        <v>3085056.6894497983</v>
      </c>
      <c r="G126" s="523">
        <f t="shared" si="22"/>
        <v>3199464.7748156521</v>
      </c>
      <c r="H126" s="526">
        <f t="shared" si="23"/>
        <v>592000.93944872834</v>
      </c>
      <c r="I126" s="577">
        <f t="shared" si="24"/>
        <v>592000.93944872834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3085056.6894497983</v>
      </c>
      <c r="E127" s="522">
        <f>IF(+J96&lt;F126,J96,D127)</f>
        <v>228816.17073170733</v>
      </c>
      <c r="F127" s="523">
        <f t="shared" si="21"/>
        <v>2856240.5187180908</v>
      </c>
      <c r="G127" s="523">
        <f t="shared" si="22"/>
        <v>2970648.6040839446</v>
      </c>
      <c r="H127" s="526">
        <f t="shared" si="23"/>
        <v>566027.04884676111</v>
      </c>
      <c r="I127" s="577">
        <f t="shared" si="24"/>
        <v>566027.04884676111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2856240.5187180908</v>
      </c>
      <c r="E128" s="522">
        <f>IF(+J96&lt;F127,J96,D128)</f>
        <v>228816.17073170733</v>
      </c>
      <c r="F128" s="523">
        <f t="shared" si="21"/>
        <v>2627424.3479863834</v>
      </c>
      <c r="G128" s="523">
        <f t="shared" si="22"/>
        <v>2741832.4333522371</v>
      </c>
      <c r="H128" s="526">
        <f t="shared" si="23"/>
        <v>540053.15824479389</v>
      </c>
      <c r="I128" s="577">
        <f t="shared" si="24"/>
        <v>540053.15824479389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2627424.3479863834</v>
      </c>
      <c r="E129" s="522">
        <f>IF(+J96&lt;F128,J96,D129)</f>
        <v>228816.17073170733</v>
      </c>
      <c r="F129" s="523">
        <f t="shared" si="21"/>
        <v>2398608.1772546759</v>
      </c>
      <c r="G129" s="523">
        <f t="shared" si="22"/>
        <v>2513016.2626205296</v>
      </c>
      <c r="H129" s="526">
        <f t="shared" si="23"/>
        <v>514079.26764282654</v>
      </c>
      <c r="I129" s="577">
        <f t="shared" si="24"/>
        <v>514079.26764282654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2398608.1772546759</v>
      </c>
      <c r="E130" s="522">
        <f>IF(+J96&lt;F129,J96,D130)</f>
        <v>228816.17073170733</v>
      </c>
      <c r="F130" s="523">
        <f t="shared" si="21"/>
        <v>2169792.0065229684</v>
      </c>
      <c r="G130" s="523">
        <f t="shared" si="22"/>
        <v>2284200.0918888221</v>
      </c>
      <c r="H130" s="526">
        <f t="shared" si="23"/>
        <v>488105.37704085931</v>
      </c>
      <c r="I130" s="577">
        <f t="shared" si="24"/>
        <v>488105.37704085931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2169792.0065229684</v>
      </c>
      <c r="E131" s="522">
        <f>IF(+J96&lt;F130,J96,D131)</f>
        <v>228816.17073170733</v>
      </c>
      <c r="F131" s="523">
        <f t="shared" ref="F131:F154" si="25">+D131-E131</f>
        <v>1940975.8357912612</v>
      </c>
      <c r="G131" s="523">
        <f t="shared" ref="G131:G154" si="26">+(F131+D131)/2</f>
        <v>2055383.9211571147</v>
      </c>
      <c r="H131" s="526">
        <f t="shared" si="23"/>
        <v>462131.48643889203</v>
      </c>
      <c r="I131" s="577">
        <f t="shared" si="24"/>
        <v>462131.48643889203</v>
      </c>
      <c r="J131" s="514">
        <f t="shared" ref="J131:J154" si="27">+I541-H541</f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1940975.8357912612</v>
      </c>
      <c r="E132" s="522">
        <f>IF(+J96&lt;F131,J96,D132)</f>
        <v>228816.17073170733</v>
      </c>
      <c r="F132" s="523">
        <f t="shared" si="25"/>
        <v>1712159.6650595539</v>
      </c>
      <c r="G132" s="523">
        <f t="shared" si="26"/>
        <v>1826567.7504254077</v>
      </c>
      <c r="H132" s="526">
        <f t="shared" si="23"/>
        <v>436157.59583692485</v>
      </c>
      <c r="I132" s="577">
        <f t="shared" si="24"/>
        <v>436157.59583692485</v>
      </c>
      <c r="J132" s="514">
        <f t="shared" si="27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1712159.6650595539</v>
      </c>
      <c r="E133" s="522">
        <f>IF(+J96&lt;F132,J96,D133)</f>
        <v>228816.17073170733</v>
      </c>
      <c r="F133" s="523">
        <f t="shared" si="25"/>
        <v>1483343.4943278467</v>
      </c>
      <c r="G133" s="523">
        <f t="shared" si="26"/>
        <v>1597751.5796937002</v>
      </c>
      <c r="H133" s="526">
        <f t="shared" si="23"/>
        <v>410183.70523495757</v>
      </c>
      <c r="I133" s="577">
        <f t="shared" si="24"/>
        <v>410183.70523495757</v>
      </c>
      <c r="J133" s="514">
        <f t="shared" si="27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1483343.4943278467</v>
      </c>
      <c r="E134" s="522">
        <f>IF(+J96&lt;F133,J96,D134)</f>
        <v>228816.17073170733</v>
      </c>
      <c r="F134" s="523">
        <f t="shared" si="25"/>
        <v>1254527.3235961394</v>
      </c>
      <c r="G134" s="523">
        <f t="shared" si="26"/>
        <v>1368935.4089619932</v>
      </c>
      <c r="H134" s="526">
        <f t="shared" si="23"/>
        <v>384209.81463299034</v>
      </c>
      <c r="I134" s="577">
        <f t="shared" si="24"/>
        <v>384209.81463299034</v>
      </c>
      <c r="J134" s="514">
        <f t="shared" si="27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1254527.3235961394</v>
      </c>
      <c r="E135" s="522">
        <f>IF(+J96&lt;F134,J96,D135)</f>
        <v>228816.17073170733</v>
      </c>
      <c r="F135" s="523">
        <f t="shared" si="25"/>
        <v>1025711.1528644321</v>
      </c>
      <c r="G135" s="523">
        <f t="shared" si="26"/>
        <v>1140119.2382302857</v>
      </c>
      <c r="H135" s="526">
        <f t="shared" si="23"/>
        <v>358235.92403102305</v>
      </c>
      <c r="I135" s="577">
        <f t="shared" si="24"/>
        <v>358235.92403102305</v>
      </c>
      <c r="J135" s="514">
        <f t="shared" si="27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1025711.1528644321</v>
      </c>
      <c r="E136" s="522">
        <f>IF(+J96&lt;F135,J96,D136)</f>
        <v>228816.17073170733</v>
      </c>
      <c r="F136" s="523">
        <f t="shared" si="25"/>
        <v>796894.98213272472</v>
      </c>
      <c r="G136" s="523">
        <f t="shared" si="26"/>
        <v>911303.06749857846</v>
      </c>
      <c r="H136" s="526">
        <f t="shared" si="23"/>
        <v>332262.03342905582</v>
      </c>
      <c r="I136" s="577">
        <f t="shared" si="24"/>
        <v>332262.03342905582</v>
      </c>
      <c r="J136" s="514">
        <f t="shared" si="27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>
      <c r="B137" s="195" t="str">
        <f t="shared" si="16"/>
        <v/>
      </c>
      <c r="C137" s="507">
        <f>IF(D93="","-",+C136+1)</f>
        <v>2054</v>
      </c>
      <c r="D137" s="374">
        <f>IF(F136+SUM(E$99:E136)=D$92,F136,D$92-SUM(E$99:E136))</f>
        <v>796894.98213272472</v>
      </c>
      <c r="E137" s="522">
        <f>IF(+J96&lt;F136,J96,D137)</f>
        <v>228816.17073170733</v>
      </c>
      <c r="F137" s="523">
        <f t="shared" si="25"/>
        <v>568078.81140101736</v>
      </c>
      <c r="G137" s="523">
        <f t="shared" si="26"/>
        <v>682486.89676687098</v>
      </c>
      <c r="H137" s="526">
        <f t="shared" si="23"/>
        <v>306288.1428270886</v>
      </c>
      <c r="I137" s="577">
        <f t="shared" si="24"/>
        <v>306288.1428270886</v>
      </c>
      <c r="J137" s="514">
        <f t="shared" si="27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568078.81140101736</v>
      </c>
      <c r="E138" s="522">
        <f>IF(+J96&lt;F137,J96,D138)</f>
        <v>228816.17073170733</v>
      </c>
      <c r="F138" s="523">
        <f t="shared" si="25"/>
        <v>339262.64066931</v>
      </c>
      <c r="G138" s="523">
        <f t="shared" si="26"/>
        <v>453670.72603516368</v>
      </c>
      <c r="H138" s="526">
        <f t="shared" si="23"/>
        <v>280314.25222512131</v>
      </c>
      <c r="I138" s="577">
        <f t="shared" si="24"/>
        <v>280314.25222512131</v>
      </c>
      <c r="J138" s="514">
        <f t="shared" si="27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339262.64066931</v>
      </c>
      <c r="E139" s="522">
        <f>IF(+J96&lt;F138,J96,D139)</f>
        <v>228816.17073170733</v>
      </c>
      <c r="F139" s="523">
        <f t="shared" si="25"/>
        <v>110446.46993760267</v>
      </c>
      <c r="G139" s="523">
        <f t="shared" si="26"/>
        <v>224854.55530345632</v>
      </c>
      <c r="H139" s="526">
        <f t="shared" si="23"/>
        <v>254340.36162315408</v>
      </c>
      <c r="I139" s="577">
        <f t="shared" si="24"/>
        <v>254340.36162315408</v>
      </c>
      <c r="J139" s="514">
        <f t="shared" si="27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110446.46993760267</v>
      </c>
      <c r="E140" s="522">
        <f>IF(+J96&lt;F139,J96,D140)</f>
        <v>110446.46993760267</v>
      </c>
      <c r="F140" s="523">
        <f t="shared" si="25"/>
        <v>0</v>
      </c>
      <c r="G140" s="523">
        <f t="shared" si="26"/>
        <v>55223.234968801335</v>
      </c>
      <c r="H140" s="526">
        <f t="shared" si="23"/>
        <v>116715.09273283424</v>
      </c>
      <c r="I140" s="577">
        <f t="shared" si="24"/>
        <v>116715.09273283424</v>
      </c>
      <c r="J140" s="514">
        <f t="shared" si="27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5"/>
        <v>0</v>
      </c>
      <c r="G141" s="523">
        <f t="shared" si="26"/>
        <v>0</v>
      </c>
      <c r="H141" s="526">
        <f t="shared" si="23"/>
        <v>0</v>
      </c>
      <c r="I141" s="577">
        <f t="shared" si="24"/>
        <v>0</v>
      </c>
      <c r="J141" s="514">
        <f t="shared" si="27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5"/>
        <v>0</v>
      </c>
      <c r="G142" s="523">
        <f t="shared" si="26"/>
        <v>0</v>
      </c>
      <c r="H142" s="526">
        <f t="shared" si="23"/>
        <v>0</v>
      </c>
      <c r="I142" s="577">
        <f t="shared" si="24"/>
        <v>0</v>
      </c>
      <c r="J142" s="514">
        <f t="shared" si="27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5"/>
        <v>0</v>
      </c>
      <c r="G143" s="523">
        <f t="shared" si="26"/>
        <v>0</v>
      </c>
      <c r="H143" s="526">
        <f t="shared" si="23"/>
        <v>0</v>
      </c>
      <c r="I143" s="577">
        <f t="shared" si="24"/>
        <v>0</v>
      </c>
      <c r="J143" s="514">
        <f t="shared" si="27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5"/>
        <v>0</v>
      </c>
      <c r="G144" s="523">
        <f t="shared" si="26"/>
        <v>0</v>
      </c>
      <c r="H144" s="526">
        <f t="shared" si="23"/>
        <v>0</v>
      </c>
      <c r="I144" s="577">
        <f t="shared" si="24"/>
        <v>0</v>
      </c>
      <c r="J144" s="514">
        <f t="shared" si="27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5"/>
        <v>0</v>
      </c>
      <c r="G145" s="523">
        <f t="shared" si="26"/>
        <v>0</v>
      </c>
      <c r="H145" s="526">
        <f t="shared" si="23"/>
        <v>0</v>
      </c>
      <c r="I145" s="577">
        <f t="shared" si="24"/>
        <v>0</v>
      </c>
      <c r="J145" s="514">
        <f t="shared" si="27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5"/>
        <v>0</v>
      </c>
      <c r="G146" s="523">
        <f t="shared" si="26"/>
        <v>0</v>
      </c>
      <c r="H146" s="526">
        <f t="shared" si="23"/>
        <v>0</v>
      </c>
      <c r="I146" s="577">
        <f t="shared" si="24"/>
        <v>0</v>
      </c>
      <c r="J146" s="514">
        <f t="shared" si="27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5"/>
        <v>0</v>
      </c>
      <c r="G147" s="523">
        <f t="shared" si="26"/>
        <v>0</v>
      </c>
      <c r="H147" s="526">
        <f t="shared" si="23"/>
        <v>0</v>
      </c>
      <c r="I147" s="577">
        <f t="shared" si="24"/>
        <v>0</v>
      </c>
      <c r="J147" s="514">
        <f t="shared" si="27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5"/>
        <v>0</v>
      </c>
      <c r="G148" s="523">
        <f t="shared" si="26"/>
        <v>0</v>
      </c>
      <c r="H148" s="526">
        <f t="shared" si="23"/>
        <v>0</v>
      </c>
      <c r="I148" s="577">
        <f t="shared" si="24"/>
        <v>0</v>
      </c>
      <c r="J148" s="514">
        <f t="shared" si="27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5"/>
        <v>0</v>
      </c>
      <c r="G149" s="523">
        <f t="shared" si="26"/>
        <v>0</v>
      </c>
      <c r="H149" s="526">
        <f t="shared" si="23"/>
        <v>0</v>
      </c>
      <c r="I149" s="577">
        <f t="shared" si="24"/>
        <v>0</v>
      </c>
      <c r="J149" s="514">
        <f t="shared" si="27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5"/>
        <v>0</v>
      </c>
      <c r="G150" s="523">
        <f t="shared" si="26"/>
        <v>0</v>
      </c>
      <c r="H150" s="526">
        <f t="shared" si="23"/>
        <v>0</v>
      </c>
      <c r="I150" s="577">
        <f t="shared" si="24"/>
        <v>0</v>
      </c>
      <c r="J150" s="514">
        <f t="shared" si="27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5"/>
        <v>0</v>
      </c>
      <c r="G151" s="523">
        <f t="shared" si="26"/>
        <v>0</v>
      </c>
      <c r="H151" s="526">
        <f t="shared" si="23"/>
        <v>0</v>
      </c>
      <c r="I151" s="577">
        <f t="shared" si="24"/>
        <v>0</v>
      </c>
      <c r="J151" s="514">
        <f t="shared" si="27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5"/>
        <v>0</v>
      </c>
      <c r="G152" s="523">
        <f t="shared" si="26"/>
        <v>0</v>
      </c>
      <c r="H152" s="526">
        <f t="shared" si="23"/>
        <v>0</v>
      </c>
      <c r="I152" s="577">
        <f t="shared" si="24"/>
        <v>0</v>
      </c>
      <c r="J152" s="514">
        <f t="shared" si="27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5"/>
        <v>0</v>
      </c>
      <c r="G153" s="523">
        <f t="shared" si="26"/>
        <v>0</v>
      </c>
      <c r="H153" s="526">
        <f t="shared" si="23"/>
        <v>0</v>
      </c>
      <c r="I153" s="577">
        <f t="shared" si="24"/>
        <v>0</v>
      </c>
      <c r="J153" s="514">
        <f t="shared" si="27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5"/>
        <v>0</v>
      </c>
      <c r="G154" s="528">
        <f t="shared" si="26"/>
        <v>0</v>
      </c>
      <c r="H154" s="530">
        <f t="shared" si="23"/>
        <v>0</v>
      </c>
      <c r="I154" s="579">
        <f t="shared" si="24"/>
        <v>0</v>
      </c>
      <c r="J154" s="533">
        <f t="shared" si="27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>
      <c r="C155" s="374" t="s">
        <v>78</v>
      </c>
      <c r="D155" s="375"/>
      <c r="E155" s="375">
        <f>SUM(E99:E154)</f>
        <v>9381462.9999999963</v>
      </c>
      <c r="F155" s="375"/>
      <c r="G155" s="375"/>
      <c r="H155" s="375">
        <f>SUM(H99:H154)</f>
        <v>31143549.388053551</v>
      </c>
      <c r="I155" s="375">
        <f>SUM(I99:I154)</f>
        <v>31143549.388053551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56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183180.99059024267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183180.99059024267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362</v>
      </c>
      <c r="E9" s="637" t="s">
        <v>405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1558181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37099.547619047618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 t="shared" ref="K17:K22" si="1">+G17</f>
        <v>156066.99191753985</v>
      </c>
      <c r="L17" s="513">
        <f t="shared" ref="L17:L72" si="2">IF(K17&lt;&gt;0,+G17-K17,0)</f>
        <v>0</v>
      </c>
      <c r="M17" s="512">
        <f t="shared" ref="M17:M22" si="3">+H17</f>
        <v>156066.99191753985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 t="shared" si="1"/>
        <v>225172.65115998022</v>
      </c>
      <c r="L18" s="519">
        <f>IF(K18&lt;&gt;0,+G18-K18,0)</f>
        <v>0</v>
      </c>
      <c r="M18" s="518">
        <f t="shared" si="3"/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204473.29117434972</v>
      </c>
      <c r="H19" s="639">
        <v>204473.29117434972</v>
      </c>
      <c r="I19" s="511">
        <f t="shared" si="0"/>
        <v>0</v>
      </c>
      <c r="J19" s="511"/>
      <c r="K19" s="518">
        <f t="shared" si="1"/>
        <v>204473.29117434972</v>
      </c>
      <c r="L19" s="519">
        <f>IF(K19&lt;&gt;0,+G19-K19,0)</f>
        <v>0</v>
      </c>
      <c r="M19" s="518">
        <f t="shared" si="3"/>
        <v>204473.29117434972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31">
        <v>1469224.3600599626</v>
      </c>
      <c r="E20" s="630">
        <v>36200.488372093023</v>
      </c>
      <c r="F20" s="631">
        <v>1433023.8716878695</v>
      </c>
      <c r="G20" s="630">
        <v>180668.12554949673</v>
      </c>
      <c r="H20" s="639">
        <v>180668.12554949673</v>
      </c>
      <c r="I20" s="511">
        <f t="shared" si="0"/>
        <v>0</v>
      </c>
      <c r="J20" s="511"/>
      <c r="K20" s="518">
        <f t="shared" si="1"/>
        <v>180668.12554949673</v>
      </c>
      <c r="L20" s="519">
        <f>IF(K20&lt;&gt;0,+G20-K20,0)</f>
        <v>0</v>
      </c>
      <c r="M20" s="518">
        <f t="shared" si="3"/>
        <v>180668.12554949673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>IU</v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217458.16043230094</v>
      </c>
      <c r="H21" s="639">
        <v>217458.16043230094</v>
      </c>
      <c r="I21" s="511">
        <f t="shared" si="0"/>
        <v>0</v>
      </c>
      <c r="J21" s="511"/>
      <c r="K21" s="518">
        <f t="shared" si="1"/>
        <v>217458.16043230094</v>
      </c>
      <c r="L21" s="519">
        <f>IF(K21&lt;&gt;0,+G21-K21,0)</f>
        <v>0</v>
      </c>
      <c r="M21" s="518">
        <f t="shared" si="3"/>
        <v>217458.16043230094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31">
        <v>1396617.5058342111</v>
      </c>
      <c r="E22" s="630">
        <v>37099.547619047618</v>
      </c>
      <c r="F22" s="631">
        <v>1359517.9582151636</v>
      </c>
      <c r="G22" s="630">
        <v>183180.99059024267</v>
      </c>
      <c r="H22" s="639">
        <v>183180.99059024267</v>
      </c>
      <c r="I22" s="511">
        <f t="shared" si="0"/>
        <v>0</v>
      </c>
      <c r="J22" s="511"/>
      <c r="K22" s="518">
        <f t="shared" si="1"/>
        <v>183180.99059024267</v>
      </c>
      <c r="L22" s="519">
        <f>IF(K22&lt;&gt;0,+G22-K22,0)</f>
        <v>0</v>
      </c>
      <c r="M22" s="518">
        <f t="shared" si="3"/>
        <v>183180.99059024267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/>
      </c>
      <c r="C23" s="507">
        <f>IF(D11="","-",+C22+1)</f>
        <v>2022</v>
      </c>
      <c r="D23" s="523">
        <f>IF(F22+SUM(E$17:E22)=D$10,F22,D$10-SUM(E$17:E22))</f>
        <v>1359517.9582151636</v>
      </c>
      <c r="E23" s="522">
        <f>IF(+I14&lt;F22,I14,D23)</f>
        <v>37099.547619047618</v>
      </c>
      <c r="F23" s="523">
        <f t="shared" ref="F23:F72" si="7">+D23-E23</f>
        <v>1322418.410596116</v>
      </c>
      <c r="G23" s="524">
        <f t="shared" ref="G23:G49" si="8">+I$12*((D23+F23)/2)+E23</f>
        <v>180339.05195455655</v>
      </c>
      <c r="H23" s="491">
        <f t="shared" ref="H23:H49" si="9">+I$13*((D23+F23)/2)+E23</f>
        <v>180339.05195455655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1322418.410596116</v>
      </c>
      <c r="E24" s="522">
        <f>IF(+I14&lt;F23,I14,D24)</f>
        <v>37099.547619047618</v>
      </c>
      <c r="F24" s="523">
        <f t="shared" si="7"/>
        <v>1285318.8629770684</v>
      </c>
      <c r="G24" s="524">
        <f t="shared" si="8"/>
        <v>176376.15345045866</v>
      </c>
      <c r="H24" s="491">
        <f t="shared" si="9"/>
        <v>176376.15345045866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1285318.8629770684</v>
      </c>
      <c r="E25" s="522">
        <f>IF(+I14&lt;F24,I14,D25)</f>
        <v>37099.547619047618</v>
      </c>
      <c r="F25" s="523">
        <f t="shared" si="7"/>
        <v>1248219.3153580208</v>
      </c>
      <c r="G25" s="524">
        <f t="shared" si="8"/>
        <v>172413.25494636071</v>
      </c>
      <c r="H25" s="491">
        <f t="shared" si="9"/>
        <v>172413.25494636071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1248219.3153580208</v>
      </c>
      <c r="E26" s="522">
        <f>IF(+I14&lt;F25,I14,D26)</f>
        <v>37099.547619047618</v>
      </c>
      <c r="F26" s="523">
        <f t="shared" si="7"/>
        <v>1211119.7677389733</v>
      </c>
      <c r="G26" s="524">
        <f t="shared" si="8"/>
        <v>168450.35644226283</v>
      </c>
      <c r="H26" s="491">
        <f t="shared" si="9"/>
        <v>168450.35644226283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1211119.7677389733</v>
      </c>
      <c r="E27" s="522">
        <f>IF(+I14&lt;F26,I14,D27)</f>
        <v>37099.547619047618</v>
      </c>
      <c r="F27" s="523">
        <f t="shared" si="7"/>
        <v>1174020.2201199257</v>
      </c>
      <c r="G27" s="524">
        <f t="shared" si="8"/>
        <v>164487.45793816494</v>
      </c>
      <c r="H27" s="491">
        <f t="shared" si="9"/>
        <v>164487.45793816494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1174020.2201199257</v>
      </c>
      <c r="E28" s="522">
        <f>IF(+I14&lt;F27,I14,D28)</f>
        <v>37099.547619047618</v>
      </c>
      <c r="F28" s="523">
        <f t="shared" si="7"/>
        <v>1136920.6725008781</v>
      </c>
      <c r="G28" s="524">
        <f t="shared" si="8"/>
        <v>160524.55943406705</v>
      </c>
      <c r="H28" s="491">
        <f t="shared" si="9"/>
        <v>160524.55943406705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1136920.6725008781</v>
      </c>
      <c r="E29" s="522">
        <f>IF(+I14&lt;F28,I14,D29)</f>
        <v>37099.547619047618</v>
      </c>
      <c r="F29" s="523">
        <f t="shared" si="7"/>
        <v>1099821.1248818305</v>
      </c>
      <c r="G29" s="524">
        <f t="shared" si="8"/>
        <v>156561.66092996916</v>
      </c>
      <c r="H29" s="491">
        <f t="shared" si="9"/>
        <v>156561.66092996916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1099821.1248818305</v>
      </c>
      <c r="E30" s="522">
        <f>IF(+I14&lt;F29,I14,D30)</f>
        <v>37099.547619047618</v>
      </c>
      <c r="F30" s="523">
        <f t="shared" si="7"/>
        <v>1062721.577262783</v>
      </c>
      <c r="G30" s="524">
        <f t="shared" si="8"/>
        <v>152598.76242587125</v>
      </c>
      <c r="H30" s="491">
        <f t="shared" si="9"/>
        <v>152598.76242587125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1062721.577262783</v>
      </c>
      <c r="E31" s="522">
        <f>IF(+I14&lt;F30,I14,D31)</f>
        <v>37099.547619047618</v>
      </c>
      <c r="F31" s="523">
        <f t="shared" si="7"/>
        <v>1025622.0296437354</v>
      </c>
      <c r="G31" s="524">
        <f t="shared" si="8"/>
        <v>148635.86392177333</v>
      </c>
      <c r="H31" s="491">
        <f t="shared" si="9"/>
        <v>148635.86392177333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1025622.0296437354</v>
      </c>
      <c r="E32" s="522">
        <f>IF(+I14&lt;F31,I14,D32)</f>
        <v>37099.547619047618</v>
      </c>
      <c r="F32" s="523">
        <f t="shared" si="7"/>
        <v>988522.48202468781</v>
      </c>
      <c r="G32" s="524">
        <f t="shared" si="8"/>
        <v>144672.96541767544</v>
      </c>
      <c r="H32" s="491">
        <f t="shared" si="9"/>
        <v>144672.96541767544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988522.48202468781</v>
      </c>
      <c r="E33" s="522">
        <f>IF(+I14&lt;F32,I14,D33)</f>
        <v>37099.547619047618</v>
      </c>
      <c r="F33" s="523">
        <f t="shared" si="7"/>
        <v>951422.93440564023</v>
      </c>
      <c r="G33" s="524">
        <f t="shared" si="8"/>
        <v>140710.06691357755</v>
      </c>
      <c r="H33" s="491">
        <f t="shared" si="9"/>
        <v>140710.06691357755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951422.93440564023</v>
      </c>
      <c r="E34" s="522">
        <f>IF(+I14&lt;F33,I14,D34)</f>
        <v>37099.547619047618</v>
      </c>
      <c r="F34" s="523">
        <f t="shared" si="7"/>
        <v>914323.38678659266</v>
      </c>
      <c r="G34" s="524">
        <f t="shared" si="8"/>
        <v>136747.16840947967</v>
      </c>
      <c r="H34" s="491">
        <f t="shared" si="9"/>
        <v>136747.16840947967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914323.38678659266</v>
      </c>
      <c r="E35" s="522">
        <f>IF(+I14&lt;F34,I14,D35)</f>
        <v>37099.547619047618</v>
      </c>
      <c r="F35" s="523">
        <f t="shared" si="7"/>
        <v>877223.83916754508</v>
      </c>
      <c r="G35" s="524">
        <f t="shared" si="8"/>
        <v>132784.26990538175</v>
      </c>
      <c r="H35" s="491">
        <f t="shared" si="9"/>
        <v>132784.26990538175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877223.83916754508</v>
      </c>
      <c r="E36" s="522">
        <f>IF(+I14&lt;F35,I14,D36)</f>
        <v>37099.547619047618</v>
      </c>
      <c r="F36" s="523">
        <f t="shared" si="7"/>
        <v>840124.29154849751</v>
      </c>
      <c r="G36" s="524">
        <f t="shared" si="8"/>
        <v>128821.37140128386</v>
      </c>
      <c r="H36" s="491">
        <f t="shared" si="9"/>
        <v>128821.37140128386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840124.29154849751</v>
      </c>
      <c r="E37" s="522">
        <f>IF(+I14&lt;F36,I14,D37)</f>
        <v>37099.547619047618</v>
      </c>
      <c r="F37" s="523">
        <f t="shared" si="7"/>
        <v>803024.74392944993</v>
      </c>
      <c r="G37" s="524">
        <f t="shared" si="8"/>
        <v>124858.47289718596</v>
      </c>
      <c r="H37" s="491">
        <f t="shared" si="9"/>
        <v>124858.47289718596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803024.74392944993</v>
      </c>
      <c r="E38" s="522">
        <f>IF(+I14&lt;F37,I14,D38)</f>
        <v>37099.547619047618</v>
      </c>
      <c r="F38" s="523">
        <f t="shared" si="7"/>
        <v>765925.19631040236</v>
      </c>
      <c r="G38" s="524">
        <f t="shared" si="8"/>
        <v>120895.57439308806</v>
      </c>
      <c r="H38" s="491">
        <f t="shared" si="9"/>
        <v>120895.57439308806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765925.19631040236</v>
      </c>
      <c r="E39" s="522">
        <f>IF(+I14&lt;F38,I14,D39)</f>
        <v>37099.547619047618</v>
      </c>
      <c r="F39" s="523">
        <f t="shared" si="7"/>
        <v>728825.64869135479</v>
      </c>
      <c r="G39" s="524">
        <f t="shared" si="8"/>
        <v>116932.67588899015</v>
      </c>
      <c r="H39" s="491">
        <f t="shared" si="9"/>
        <v>116932.67588899015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728825.64869135479</v>
      </c>
      <c r="E40" s="522">
        <f>IF(+I14&lt;F39,I14,D40)</f>
        <v>37099.547619047618</v>
      </c>
      <c r="F40" s="523">
        <f t="shared" si="7"/>
        <v>691726.10107230721</v>
      </c>
      <c r="G40" s="524">
        <f t="shared" si="8"/>
        <v>112969.77738489227</v>
      </c>
      <c r="H40" s="491">
        <f t="shared" si="9"/>
        <v>112969.77738489227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691726.10107230721</v>
      </c>
      <c r="E41" s="522">
        <f>IF(+I14&lt;F40,I14,D41)</f>
        <v>37099.547619047618</v>
      </c>
      <c r="F41" s="523">
        <f t="shared" si="7"/>
        <v>654626.55345325964</v>
      </c>
      <c r="G41" s="524">
        <f t="shared" si="8"/>
        <v>109006.87888079436</v>
      </c>
      <c r="H41" s="491">
        <f t="shared" si="9"/>
        <v>109006.87888079436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654626.55345325964</v>
      </c>
      <c r="E42" s="522">
        <f>IF(+I14&lt;F41,I14,D42)</f>
        <v>37099.547619047618</v>
      </c>
      <c r="F42" s="523">
        <f t="shared" si="7"/>
        <v>617527.00583421206</v>
      </c>
      <c r="G42" s="524">
        <f t="shared" si="8"/>
        <v>105043.98037669646</v>
      </c>
      <c r="H42" s="491">
        <f t="shared" si="9"/>
        <v>105043.98037669646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617527.00583421206</v>
      </c>
      <c r="E43" s="522">
        <f>IF(+I14&lt;F42,I14,D43)</f>
        <v>37099.547619047618</v>
      </c>
      <c r="F43" s="523">
        <f t="shared" si="7"/>
        <v>580427.45821516449</v>
      </c>
      <c r="G43" s="524">
        <f t="shared" si="8"/>
        <v>101081.08187259856</v>
      </c>
      <c r="H43" s="491">
        <f t="shared" si="9"/>
        <v>101081.08187259856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580427.45821516449</v>
      </c>
      <c r="E44" s="522">
        <f>IF(+I14&lt;F43,I14,D44)</f>
        <v>37099.547619047618</v>
      </c>
      <c r="F44" s="523">
        <f t="shared" si="7"/>
        <v>543327.91059611691</v>
      </c>
      <c r="G44" s="524">
        <f t="shared" si="8"/>
        <v>97118.183368500671</v>
      </c>
      <c r="H44" s="491">
        <f t="shared" si="9"/>
        <v>97118.183368500671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543327.91059611691</v>
      </c>
      <c r="E45" s="522">
        <f>IF(+I14&lt;F44,I14,D45)</f>
        <v>37099.547619047618</v>
      </c>
      <c r="F45" s="523">
        <f t="shared" si="7"/>
        <v>506228.36297706928</v>
      </c>
      <c r="G45" s="524">
        <f t="shared" si="8"/>
        <v>93155.284864402769</v>
      </c>
      <c r="H45" s="491">
        <f t="shared" si="9"/>
        <v>93155.284864402769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506228.36297706928</v>
      </c>
      <c r="E46" s="522">
        <f>IF(+I14&lt;F45,I14,D46)</f>
        <v>37099.547619047618</v>
      </c>
      <c r="F46" s="523">
        <f t="shared" si="7"/>
        <v>469128.81535802165</v>
      </c>
      <c r="G46" s="524">
        <f t="shared" si="8"/>
        <v>89192.386360304867</v>
      </c>
      <c r="H46" s="491">
        <f t="shared" si="9"/>
        <v>89192.386360304867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469128.81535802165</v>
      </c>
      <c r="E47" s="522">
        <f>IF(+I14&lt;F46,I14,D47)</f>
        <v>37099.547619047618</v>
      </c>
      <c r="F47" s="523">
        <f t="shared" si="7"/>
        <v>432029.26773897401</v>
      </c>
      <c r="G47" s="524">
        <f t="shared" si="8"/>
        <v>85229.487856206964</v>
      </c>
      <c r="H47" s="491">
        <f t="shared" si="9"/>
        <v>85229.487856206964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432029.26773897401</v>
      </c>
      <c r="E48" s="522">
        <f>IF(+I14&lt;F47,I14,D48)</f>
        <v>37099.547619047618</v>
      </c>
      <c r="F48" s="523">
        <f t="shared" si="7"/>
        <v>394929.72011992638</v>
      </c>
      <c r="G48" s="524">
        <f t="shared" si="8"/>
        <v>81266.589352109047</v>
      </c>
      <c r="H48" s="491">
        <f t="shared" si="9"/>
        <v>81266.589352109047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394929.72011992638</v>
      </c>
      <c r="E49" s="522">
        <f>IF(+I14&lt;F48,I14,D49)</f>
        <v>37099.547619047618</v>
      </c>
      <c r="F49" s="523">
        <f t="shared" si="7"/>
        <v>357830.17250087875</v>
      </c>
      <c r="G49" s="524">
        <f t="shared" si="8"/>
        <v>77303.690848011145</v>
      </c>
      <c r="H49" s="491">
        <f t="shared" si="9"/>
        <v>77303.690848011145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357830.17250087875</v>
      </c>
      <c r="E50" s="522">
        <f>IF(+I14&lt;F49,I14,D50)</f>
        <v>37099.547619047618</v>
      </c>
      <c r="F50" s="523">
        <f t="shared" si="7"/>
        <v>320730.62488183111</v>
      </c>
      <c r="G50" s="524">
        <f t="shared" ref="G50:G72" si="10">+I$12*((D50+F50)/2)+E50</f>
        <v>73340.792343913243</v>
      </c>
      <c r="H50" s="491">
        <f t="shared" ref="H50:H72" si="11">+I$13*((D50+F50)/2)+E50</f>
        <v>73340.792343913243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320730.62488183111</v>
      </c>
      <c r="E51" s="522">
        <f>IF(+I14&lt;F50,I14,D51)</f>
        <v>37099.547619047618</v>
      </c>
      <c r="F51" s="523">
        <f t="shared" si="7"/>
        <v>283631.07726278348</v>
      </c>
      <c r="G51" s="524">
        <f t="shared" si="10"/>
        <v>69377.89383981534</v>
      </c>
      <c r="H51" s="491">
        <f t="shared" si="11"/>
        <v>69377.89383981534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283631.07726278348</v>
      </c>
      <c r="E52" s="522">
        <f>IF(+I14&lt;F51,I14,D52)</f>
        <v>37099.547619047618</v>
      </c>
      <c r="F52" s="523">
        <f t="shared" si="7"/>
        <v>246531.52964373585</v>
      </c>
      <c r="G52" s="524">
        <f t="shared" si="10"/>
        <v>65414.995335717431</v>
      </c>
      <c r="H52" s="491">
        <f t="shared" si="11"/>
        <v>65414.995335717431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246531.52964373585</v>
      </c>
      <c r="E53" s="522">
        <f>IF(+I14&lt;F52,I14,D53)</f>
        <v>37099.547619047618</v>
      </c>
      <c r="F53" s="523">
        <f t="shared" si="7"/>
        <v>209431.98202468822</v>
      </c>
      <c r="G53" s="524">
        <f t="shared" si="10"/>
        <v>61452.096831619536</v>
      </c>
      <c r="H53" s="491">
        <f t="shared" si="11"/>
        <v>61452.096831619536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209431.98202468822</v>
      </c>
      <c r="E54" s="522">
        <f>IF(+I14&lt;F53,I14,D54)</f>
        <v>37099.547619047618</v>
      </c>
      <c r="F54" s="523">
        <f t="shared" si="7"/>
        <v>172332.43440564058</v>
      </c>
      <c r="G54" s="524">
        <f t="shared" si="10"/>
        <v>57489.198327521626</v>
      </c>
      <c r="H54" s="491">
        <f t="shared" si="11"/>
        <v>57489.198327521626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172332.43440564058</v>
      </c>
      <c r="E55" s="522">
        <f>IF(+I14&lt;F54,I14,D55)</f>
        <v>37099.547619047618</v>
      </c>
      <c r="F55" s="523">
        <f t="shared" si="7"/>
        <v>135232.88678659295</v>
      </c>
      <c r="G55" s="524">
        <f t="shared" si="10"/>
        <v>53526.299823423717</v>
      </c>
      <c r="H55" s="491">
        <f t="shared" si="11"/>
        <v>53526.299823423717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135232.88678659295</v>
      </c>
      <c r="E56" s="522">
        <f>IF(+I14&lt;F55,I14,D56)</f>
        <v>37099.547619047618</v>
      </c>
      <c r="F56" s="523">
        <f t="shared" si="7"/>
        <v>98133.339167545331</v>
      </c>
      <c r="G56" s="524">
        <f t="shared" si="10"/>
        <v>49563.401319325814</v>
      </c>
      <c r="H56" s="491">
        <f t="shared" si="11"/>
        <v>49563.401319325814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98133.339167545331</v>
      </c>
      <c r="E57" s="522">
        <f>IF(+I14&lt;F56,I14,D57)</f>
        <v>37099.547619047618</v>
      </c>
      <c r="F57" s="523">
        <f t="shared" si="7"/>
        <v>61033.791548497713</v>
      </c>
      <c r="G57" s="524">
        <f t="shared" si="10"/>
        <v>45600.502815227912</v>
      </c>
      <c r="H57" s="491">
        <f t="shared" si="11"/>
        <v>45600.502815227912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61033.791548497713</v>
      </c>
      <c r="E58" s="522">
        <f>IF(+I14&lt;F57,I14,D58)</f>
        <v>37099.547619047618</v>
      </c>
      <c r="F58" s="523">
        <f t="shared" si="7"/>
        <v>23934.243929450095</v>
      </c>
      <c r="G58" s="524">
        <f t="shared" si="10"/>
        <v>41637.60431113001</v>
      </c>
      <c r="H58" s="491">
        <f t="shared" si="11"/>
        <v>41637.60431113001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23934.243929450095</v>
      </c>
      <c r="E59" s="522">
        <f>IF(+I14&lt;F58,I14,D59)</f>
        <v>23934.243929450095</v>
      </c>
      <c r="F59" s="523">
        <f t="shared" si="7"/>
        <v>0</v>
      </c>
      <c r="G59" s="524">
        <f t="shared" si="10"/>
        <v>25212.547649466815</v>
      </c>
      <c r="H59" s="491">
        <f t="shared" si="11"/>
        <v>25212.547649466815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1558180.9999999998</v>
      </c>
      <c r="F73" s="375"/>
      <c r="G73" s="375">
        <f>SUM(G17:G72)</f>
        <v>5187812.571255737</v>
      </c>
      <c r="H73" s="375">
        <f>SUM(H17:H72)</f>
        <v>5187812.571255737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183180.99059024267</v>
      </c>
      <c r="N87" s="546">
        <f>IF(J92&lt;D11,0,VLOOKUP(J92,C17:O72,11))</f>
        <v>183180.99059024267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194948.41896293132</v>
      </c>
      <c r="N88" s="550">
        <f>IF(J92&lt;D11,0,VLOOKUP(J92,C99:P154,7))</f>
        <v>194948.41896293132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11767.42837268865</v>
      </c>
      <c r="N89" s="555">
        <f>+N88-N87</f>
        <v>11767.42837268865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1558181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38004.414634146342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12">+I99-H99</f>
        <v>0</v>
      </c>
      <c r="K99" s="514"/>
      <c r="L99" s="512">
        <f>+H99</f>
        <v>107282.1745058736</v>
      </c>
      <c r="M99" s="513">
        <f t="shared" ref="M99:M130" si="13">IF(L99&lt;&gt;0,+H99-L99,0)</f>
        <v>0</v>
      </c>
      <c r="N99" s="512">
        <f>+I99</f>
        <v>107282.1745058736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12"/>
        <v>0</v>
      </c>
      <c r="K100" s="514"/>
      <c r="L100" s="655">
        <f>+H100</f>
        <v>223021.4654373239</v>
      </c>
      <c r="M100" s="514">
        <f t="shared" si="13"/>
        <v>0</v>
      </c>
      <c r="N100" s="655">
        <f>+I100</f>
        <v>223021.4654373239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12"/>
        <v>0</v>
      </c>
      <c r="K101" s="514"/>
      <c r="L101" s="655">
        <f>+H101</f>
        <v>194818.04882044392</v>
      </c>
      <c r="M101" s="514">
        <f t="shared" ref="M101" si="17">IF(L101&lt;&gt;0,+H101-L101,0)</f>
        <v>0</v>
      </c>
      <c r="N101" s="655">
        <f>+I101</f>
        <v>194818.04882044392</v>
      </c>
      <c r="O101" s="514">
        <f t="shared" ref="O101" si="18">IF(N101&lt;&gt;0,+I101-N101,0)</f>
        <v>0</v>
      </c>
      <c r="P101" s="514">
        <f t="shared" si="15"/>
        <v>0</v>
      </c>
    </row>
    <row r="102" spans="1:16">
      <c r="B102" s="195" t="str">
        <f t="shared" si="16"/>
        <v/>
      </c>
      <c r="C102" s="507">
        <f>IF(D93="","-",+C101+1)</f>
        <v>2019</v>
      </c>
      <c r="D102" s="629">
        <v>1474931.7826688816</v>
      </c>
      <c r="E102" s="630">
        <v>36236.767441860466</v>
      </c>
      <c r="F102" s="631">
        <v>1438695.0152270212</v>
      </c>
      <c r="G102" s="631">
        <v>1456813.3989479514</v>
      </c>
      <c r="H102" s="633">
        <v>192174.86987504771</v>
      </c>
      <c r="I102" s="634">
        <v>192174.86987504771</v>
      </c>
      <c r="J102" s="514">
        <f t="shared" si="12"/>
        <v>0</v>
      </c>
      <c r="K102" s="514"/>
      <c r="L102" s="655">
        <f>+H102</f>
        <v>192174.86987504771</v>
      </c>
      <c r="M102" s="514">
        <f t="shared" ref="M102" si="19">IF(L102&lt;&gt;0,+H102-L102,0)</f>
        <v>0</v>
      </c>
      <c r="N102" s="655">
        <f>+I102</f>
        <v>192174.86987504771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1438695.0152270212</v>
      </c>
      <c r="E103" s="630">
        <v>37099.547619047618</v>
      </c>
      <c r="F103" s="631">
        <v>1401595.4676079736</v>
      </c>
      <c r="G103" s="631">
        <v>1420145.2414174974</v>
      </c>
      <c r="H103" s="633">
        <v>189870.01394601294</v>
      </c>
      <c r="I103" s="634">
        <v>189870.01394601294</v>
      </c>
      <c r="J103" s="514">
        <f t="shared" si="12"/>
        <v>0</v>
      </c>
      <c r="K103" s="514"/>
      <c r="L103" s="655">
        <f>+H103</f>
        <v>189870.01394601294</v>
      </c>
      <c r="M103" s="514">
        <f t="shared" ref="M103" si="20">IF(L103&lt;&gt;0,+H103-L103,0)</f>
        <v>0</v>
      </c>
      <c r="N103" s="655">
        <f>+I103</f>
        <v>189870.01394601294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1401595.4676079736</v>
      </c>
      <c r="E104" s="522">
        <f>IF(+J96&lt;F103,J96,D104)</f>
        <v>38004.414634146342</v>
      </c>
      <c r="F104" s="523">
        <f t="shared" ref="F104:F130" si="21">+D104-E104</f>
        <v>1363591.0529738273</v>
      </c>
      <c r="G104" s="523">
        <f t="shared" ref="G104:G130" si="22">+(F104+D104)/2</f>
        <v>1382593.2602909005</v>
      </c>
      <c r="H104" s="526">
        <f t="shared" ref="H104:H154" si="23">+J$94*G104+E104</f>
        <v>194948.41896293132</v>
      </c>
      <c r="I104" s="577">
        <f t="shared" ref="I104:I154" si="24">+J$95*G104+E104</f>
        <v>194948.41896293132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1363591.0529738273</v>
      </c>
      <c r="E105" s="522">
        <f>IF(+J96&lt;F104,J96,D105)</f>
        <v>38004.414634146342</v>
      </c>
      <c r="F105" s="523">
        <f t="shared" si="21"/>
        <v>1325586.6383396811</v>
      </c>
      <c r="G105" s="523">
        <f t="shared" si="22"/>
        <v>1344588.8456567542</v>
      </c>
      <c r="H105" s="526">
        <f t="shared" si="23"/>
        <v>190634.37723702315</v>
      </c>
      <c r="I105" s="577">
        <f t="shared" si="24"/>
        <v>190634.37723702315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1325586.6383396811</v>
      </c>
      <c r="E106" s="522">
        <f>IF(+J96&lt;F105,J96,D106)</f>
        <v>38004.414634146342</v>
      </c>
      <c r="F106" s="523">
        <f t="shared" si="21"/>
        <v>1287582.2237055348</v>
      </c>
      <c r="G106" s="523">
        <f t="shared" si="22"/>
        <v>1306584.431022608</v>
      </c>
      <c r="H106" s="526">
        <f t="shared" si="23"/>
        <v>186320.33551111494</v>
      </c>
      <c r="I106" s="577">
        <f t="shared" si="24"/>
        <v>186320.33551111494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1287582.2237055348</v>
      </c>
      <c r="E107" s="522">
        <f>IF(+J96&lt;F106,J96,D107)</f>
        <v>38004.414634146342</v>
      </c>
      <c r="F107" s="523">
        <f t="shared" si="21"/>
        <v>1249577.8090713886</v>
      </c>
      <c r="G107" s="523">
        <f t="shared" si="22"/>
        <v>1268580.0163884617</v>
      </c>
      <c r="H107" s="526">
        <f t="shared" si="23"/>
        <v>182006.29378520674</v>
      </c>
      <c r="I107" s="577">
        <f t="shared" si="24"/>
        <v>182006.29378520674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1249577.8090713886</v>
      </c>
      <c r="E108" s="522">
        <f>IF(+J96&lt;F107,J96,D108)</f>
        <v>38004.414634146342</v>
      </c>
      <c r="F108" s="523">
        <f t="shared" si="21"/>
        <v>1211573.3944372423</v>
      </c>
      <c r="G108" s="523">
        <f t="shared" si="22"/>
        <v>1230575.6017543154</v>
      </c>
      <c r="H108" s="526">
        <f t="shared" si="23"/>
        <v>177692.25205929857</v>
      </c>
      <c r="I108" s="577">
        <f t="shared" si="24"/>
        <v>177692.25205929857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1211573.3944372423</v>
      </c>
      <c r="E109" s="522">
        <f>IF(+J96&lt;F108,J96,D109)</f>
        <v>38004.414634146342</v>
      </c>
      <c r="F109" s="523">
        <f t="shared" si="21"/>
        <v>1173568.979803096</v>
      </c>
      <c r="G109" s="523">
        <f t="shared" si="22"/>
        <v>1192571.1871201692</v>
      </c>
      <c r="H109" s="526">
        <f t="shared" si="23"/>
        <v>173378.21033339037</v>
      </c>
      <c r="I109" s="577">
        <f t="shared" si="24"/>
        <v>173378.21033339037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1173568.979803096</v>
      </c>
      <c r="E110" s="522">
        <f>IF(+J96&lt;F109,J96,D110)</f>
        <v>38004.414634146342</v>
      </c>
      <c r="F110" s="523">
        <f t="shared" si="21"/>
        <v>1135564.5651689498</v>
      </c>
      <c r="G110" s="523">
        <f t="shared" si="22"/>
        <v>1154566.7724860229</v>
      </c>
      <c r="H110" s="526">
        <f t="shared" si="23"/>
        <v>169064.16860748216</v>
      </c>
      <c r="I110" s="577">
        <f t="shared" si="24"/>
        <v>169064.16860748216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1135564.5651689498</v>
      </c>
      <c r="E111" s="522">
        <f>IF(+J96&lt;F110,J96,D111)</f>
        <v>38004.414634146342</v>
      </c>
      <c r="F111" s="523">
        <f t="shared" si="21"/>
        <v>1097560.1505348035</v>
      </c>
      <c r="G111" s="523">
        <f t="shared" si="22"/>
        <v>1116562.3578518766</v>
      </c>
      <c r="H111" s="526">
        <f t="shared" si="23"/>
        <v>164750.12688157399</v>
      </c>
      <c r="I111" s="577">
        <f t="shared" si="24"/>
        <v>164750.12688157399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1097560.1505348035</v>
      </c>
      <c r="E112" s="522">
        <f>IF(+J96&lt;F111,J96,D112)</f>
        <v>38004.414634146342</v>
      </c>
      <c r="F112" s="523">
        <f t="shared" si="21"/>
        <v>1059555.7359006573</v>
      </c>
      <c r="G112" s="523">
        <f t="shared" si="22"/>
        <v>1078557.9432177304</v>
      </c>
      <c r="H112" s="526">
        <f t="shared" si="23"/>
        <v>160436.08515566579</v>
      </c>
      <c r="I112" s="577">
        <f t="shared" si="24"/>
        <v>160436.08515566579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1059555.7359006573</v>
      </c>
      <c r="E113" s="522">
        <f>IF(+J96&lt;F112,J96,D113)</f>
        <v>38004.414634146342</v>
      </c>
      <c r="F113" s="523">
        <f t="shared" si="21"/>
        <v>1021551.3212665109</v>
      </c>
      <c r="G113" s="523">
        <f t="shared" si="22"/>
        <v>1040553.5285835841</v>
      </c>
      <c r="H113" s="526">
        <f t="shared" si="23"/>
        <v>156122.04342975758</v>
      </c>
      <c r="I113" s="577">
        <f t="shared" si="24"/>
        <v>156122.04342975758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1021551.3212665109</v>
      </c>
      <c r="E114" s="522">
        <f>IF(+J96&lt;F113,J96,D114)</f>
        <v>38004.414634146342</v>
      </c>
      <c r="F114" s="523">
        <f t="shared" si="21"/>
        <v>983546.90663236449</v>
      </c>
      <c r="G114" s="523">
        <f t="shared" si="22"/>
        <v>1002549.1139494376</v>
      </c>
      <c r="H114" s="526">
        <f t="shared" si="23"/>
        <v>151808.00170384938</v>
      </c>
      <c r="I114" s="577">
        <f t="shared" si="24"/>
        <v>151808.00170384938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983546.90663236449</v>
      </c>
      <c r="E115" s="522">
        <f>IF(+J96&lt;F114,J96,D115)</f>
        <v>38004.414634146342</v>
      </c>
      <c r="F115" s="523">
        <f t="shared" si="21"/>
        <v>945542.49199821812</v>
      </c>
      <c r="G115" s="523">
        <f t="shared" si="22"/>
        <v>964544.69931529136</v>
      </c>
      <c r="H115" s="526">
        <f t="shared" si="23"/>
        <v>147493.95997794118</v>
      </c>
      <c r="I115" s="577">
        <f t="shared" si="24"/>
        <v>147493.95997794118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945542.49199821812</v>
      </c>
      <c r="E116" s="522">
        <f>IF(+J96&lt;F115,J96,D116)</f>
        <v>38004.414634146342</v>
      </c>
      <c r="F116" s="523">
        <f t="shared" si="21"/>
        <v>907538.07736407174</v>
      </c>
      <c r="G116" s="523">
        <f t="shared" si="22"/>
        <v>926540.28468114487</v>
      </c>
      <c r="H116" s="526">
        <f t="shared" si="23"/>
        <v>143179.91825203298</v>
      </c>
      <c r="I116" s="577">
        <f t="shared" si="24"/>
        <v>143179.91825203298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907538.07736407174</v>
      </c>
      <c r="E117" s="522">
        <f>IF(+J96&lt;F116,J96,D117)</f>
        <v>38004.414634146342</v>
      </c>
      <c r="F117" s="523">
        <f t="shared" si="21"/>
        <v>869533.66272992536</v>
      </c>
      <c r="G117" s="523">
        <f t="shared" si="22"/>
        <v>888535.87004699861</v>
      </c>
      <c r="H117" s="526">
        <f t="shared" si="23"/>
        <v>138865.87652612478</v>
      </c>
      <c r="I117" s="577">
        <f t="shared" si="24"/>
        <v>138865.87652612478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2035</v>
      </c>
      <c r="D118" s="374">
        <f>IF(F117+SUM(E$99:E117)=D$92,F117,D$92-SUM(E$99:E117))</f>
        <v>869533.66272992536</v>
      </c>
      <c r="E118" s="522">
        <f>IF(+J96&lt;F117,J96,D118)</f>
        <v>38004.414634146342</v>
      </c>
      <c r="F118" s="523">
        <f t="shared" si="21"/>
        <v>831529.24809577898</v>
      </c>
      <c r="G118" s="523">
        <f t="shared" si="22"/>
        <v>850531.45541285211</v>
      </c>
      <c r="H118" s="526">
        <f t="shared" si="23"/>
        <v>134551.83480021654</v>
      </c>
      <c r="I118" s="577">
        <f t="shared" si="24"/>
        <v>134551.83480021654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831529.24809577898</v>
      </c>
      <c r="E119" s="522">
        <f>IF(+J96&lt;F118,J96,D119)</f>
        <v>38004.414634146342</v>
      </c>
      <c r="F119" s="523">
        <f t="shared" si="21"/>
        <v>793524.8334616326</v>
      </c>
      <c r="G119" s="523">
        <f t="shared" si="22"/>
        <v>812527.04077870585</v>
      </c>
      <c r="H119" s="526">
        <f t="shared" si="23"/>
        <v>130237.79307430837</v>
      </c>
      <c r="I119" s="577">
        <f t="shared" si="24"/>
        <v>130237.79307430837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793524.8334616326</v>
      </c>
      <c r="E120" s="522">
        <f>IF(+J96&lt;F119,J96,D120)</f>
        <v>38004.414634146342</v>
      </c>
      <c r="F120" s="523">
        <f t="shared" si="21"/>
        <v>755520.41882748622</v>
      </c>
      <c r="G120" s="523">
        <f t="shared" si="22"/>
        <v>774522.62614455936</v>
      </c>
      <c r="H120" s="526">
        <f t="shared" si="23"/>
        <v>125923.75134840014</v>
      </c>
      <c r="I120" s="577">
        <f t="shared" si="24"/>
        <v>125923.75134840014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755520.41882748622</v>
      </c>
      <c r="E121" s="522">
        <f>IF(+J96&lt;F120,J96,D121)</f>
        <v>38004.414634146342</v>
      </c>
      <c r="F121" s="523">
        <f t="shared" si="21"/>
        <v>717516.00419333985</v>
      </c>
      <c r="G121" s="523">
        <f t="shared" si="22"/>
        <v>736518.21151041309</v>
      </c>
      <c r="H121" s="526">
        <f t="shared" si="23"/>
        <v>121609.70962249197</v>
      </c>
      <c r="I121" s="577">
        <f t="shared" si="24"/>
        <v>121609.70962249197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717516.00419333985</v>
      </c>
      <c r="E122" s="522">
        <f>IF(+J96&lt;F121,J96,D122)</f>
        <v>38004.414634146342</v>
      </c>
      <c r="F122" s="523">
        <f t="shared" si="21"/>
        <v>679511.58955919347</v>
      </c>
      <c r="G122" s="523">
        <f t="shared" si="22"/>
        <v>698513.7968762666</v>
      </c>
      <c r="H122" s="526">
        <f t="shared" si="23"/>
        <v>117295.66789658373</v>
      </c>
      <c r="I122" s="577">
        <f t="shared" si="24"/>
        <v>117295.66789658373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679511.58955919347</v>
      </c>
      <c r="E123" s="522">
        <f>IF(+J96&lt;F122,J96,D123)</f>
        <v>38004.414634146342</v>
      </c>
      <c r="F123" s="523">
        <f t="shared" si="21"/>
        <v>641507.17492504709</v>
      </c>
      <c r="G123" s="523">
        <f t="shared" si="22"/>
        <v>660509.38224212034</v>
      </c>
      <c r="H123" s="526">
        <f t="shared" si="23"/>
        <v>112981.62617067553</v>
      </c>
      <c r="I123" s="577">
        <f t="shared" si="24"/>
        <v>112981.62617067553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641507.17492504709</v>
      </c>
      <c r="E124" s="522">
        <f>IF(+J96&lt;F123,J96,D124)</f>
        <v>38004.414634146342</v>
      </c>
      <c r="F124" s="523">
        <f t="shared" si="21"/>
        <v>603502.76029090071</v>
      </c>
      <c r="G124" s="523">
        <f t="shared" si="22"/>
        <v>622504.96760797384</v>
      </c>
      <c r="H124" s="526">
        <f t="shared" si="23"/>
        <v>108667.58444476733</v>
      </c>
      <c r="I124" s="577">
        <f t="shared" si="24"/>
        <v>108667.58444476733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603502.76029090071</v>
      </c>
      <c r="E125" s="522">
        <f>IF(+J96&lt;F124,J96,D125)</f>
        <v>38004.414634146342</v>
      </c>
      <c r="F125" s="523">
        <f t="shared" si="21"/>
        <v>565498.34565675433</v>
      </c>
      <c r="G125" s="523">
        <f t="shared" si="22"/>
        <v>584500.55297382758</v>
      </c>
      <c r="H125" s="526">
        <f t="shared" si="23"/>
        <v>104353.54271885913</v>
      </c>
      <c r="I125" s="577">
        <f t="shared" si="24"/>
        <v>104353.54271885913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565498.34565675433</v>
      </c>
      <c r="E126" s="522">
        <f>IF(+J96&lt;F125,J96,D126)</f>
        <v>38004.414634146342</v>
      </c>
      <c r="F126" s="523">
        <f t="shared" si="21"/>
        <v>527493.93102260795</v>
      </c>
      <c r="G126" s="523">
        <f t="shared" si="22"/>
        <v>546496.13833968109</v>
      </c>
      <c r="H126" s="526">
        <f t="shared" si="23"/>
        <v>100039.50099295093</v>
      </c>
      <c r="I126" s="577">
        <f t="shared" si="24"/>
        <v>100039.50099295093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527493.93102260795</v>
      </c>
      <c r="E127" s="522">
        <f>IF(+J96&lt;F126,J96,D127)</f>
        <v>38004.414634146342</v>
      </c>
      <c r="F127" s="523">
        <f t="shared" si="21"/>
        <v>489489.51638846163</v>
      </c>
      <c r="G127" s="523">
        <f t="shared" si="22"/>
        <v>508491.72370553482</v>
      </c>
      <c r="H127" s="526">
        <f t="shared" si="23"/>
        <v>95725.459267042723</v>
      </c>
      <c r="I127" s="577">
        <f t="shared" si="24"/>
        <v>95725.459267042723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489489.51638846163</v>
      </c>
      <c r="E128" s="522">
        <f>IF(+J96&lt;F127,J96,D128)</f>
        <v>38004.414634146342</v>
      </c>
      <c r="F128" s="523">
        <f t="shared" si="21"/>
        <v>451485.10175431531</v>
      </c>
      <c r="G128" s="523">
        <f t="shared" si="22"/>
        <v>470487.30907138844</v>
      </c>
      <c r="H128" s="526">
        <f t="shared" si="23"/>
        <v>91411.41754113452</v>
      </c>
      <c r="I128" s="577">
        <f t="shared" si="24"/>
        <v>91411.41754113452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451485.10175431531</v>
      </c>
      <c r="E129" s="522">
        <f>IF(+J96&lt;F128,J96,D129)</f>
        <v>38004.414634146342</v>
      </c>
      <c r="F129" s="523">
        <f t="shared" si="21"/>
        <v>413480.68712016899</v>
      </c>
      <c r="G129" s="523">
        <f t="shared" si="22"/>
        <v>432482.89443724218</v>
      </c>
      <c r="H129" s="526">
        <f t="shared" si="23"/>
        <v>87097.375815226318</v>
      </c>
      <c r="I129" s="577">
        <f t="shared" si="24"/>
        <v>87097.375815226318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413480.68712016899</v>
      </c>
      <c r="E130" s="522">
        <f>IF(+J96&lt;F129,J96,D130)</f>
        <v>38004.414634146342</v>
      </c>
      <c r="F130" s="523">
        <f t="shared" si="21"/>
        <v>375476.27248602267</v>
      </c>
      <c r="G130" s="523">
        <f t="shared" si="22"/>
        <v>394478.4798030958</v>
      </c>
      <c r="H130" s="526">
        <f t="shared" si="23"/>
        <v>82783.334089318116</v>
      </c>
      <c r="I130" s="577">
        <f t="shared" si="24"/>
        <v>82783.334089318116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375476.27248602267</v>
      </c>
      <c r="E131" s="522">
        <f>IF(+J96&lt;F130,J96,D131)</f>
        <v>38004.414634146342</v>
      </c>
      <c r="F131" s="523">
        <f t="shared" ref="F131:F154" si="25">+D131-E131</f>
        <v>337471.85785187635</v>
      </c>
      <c r="G131" s="523">
        <f t="shared" ref="G131:G154" si="26">+(F131+D131)/2</f>
        <v>356474.06516894954</v>
      </c>
      <c r="H131" s="526">
        <f t="shared" si="23"/>
        <v>78469.292363409928</v>
      </c>
      <c r="I131" s="577">
        <f t="shared" si="24"/>
        <v>78469.292363409928</v>
      </c>
      <c r="J131" s="514">
        <f t="shared" ref="J131:J154" si="27">+I541-H541</f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337471.85785187635</v>
      </c>
      <c r="E132" s="522">
        <f>IF(+J96&lt;F131,J96,D132)</f>
        <v>38004.414634146342</v>
      </c>
      <c r="F132" s="523">
        <f t="shared" si="25"/>
        <v>299467.44321773003</v>
      </c>
      <c r="G132" s="523">
        <f t="shared" si="26"/>
        <v>318469.65053480316</v>
      </c>
      <c r="H132" s="526">
        <f t="shared" si="23"/>
        <v>74155.250637501726</v>
      </c>
      <c r="I132" s="577">
        <f t="shared" si="24"/>
        <v>74155.250637501726</v>
      </c>
      <c r="J132" s="514">
        <f t="shared" si="27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299467.44321773003</v>
      </c>
      <c r="E133" s="522">
        <f>IF(+J96&lt;F132,J96,D133)</f>
        <v>38004.414634146342</v>
      </c>
      <c r="F133" s="523">
        <f t="shared" si="25"/>
        <v>261463.02858358368</v>
      </c>
      <c r="G133" s="523">
        <f t="shared" si="26"/>
        <v>280465.23590065684</v>
      </c>
      <c r="H133" s="526">
        <f t="shared" si="23"/>
        <v>69841.208911593523</v>
      </c>
      <c r="I133" s="577">
        <f t="shared" si="24"/>
        <v>69841.208911593523</v>
      </c>
      <c r="J133" s="514">
        <f t="shared" si="27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261463.02858358368</v>
      </c>
      <c r="E134" s="522">
        <f>IF(+J96&lt;F133,J96,D134)</f>
        <v>38004.414634146342</v>
      </c>
      <c r="F134" s="523">
        <f t="shared" si="25"/>
        <v>223458.61394943733</v>
      </c>
      <c r="G134" s="523">
        <f t="shared" si="26"/>
        <v>242460.82126651052</v>
      </c>
      <c r="H134" s="526">
        <f t="shared" si="23"/>
        <v>65527.167185685328</v>
      </c>
      <c r="I134" s="577">
        <f t="shared" si="24"/>
        <v>65527.167185685328</v>
      </c>
      <c r="J134" s="514">
        <f t="shared" si="27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223458.61394943733</v>
      </c>
      <c r="E135" s="522">
        <f>IF(+J96&lt;F134,J96,D135)</f>
        <v>38004.414634146342</v>
      </c>
      <c r="F135" s="523">
        <f t="shared" si="25"/>
        <v>185454.19931529099</v>
      </c>
      <c r="G135" s="523">
        <f t="shared" si="26"/>
        <v>204456.40663236415</v>
      </c>
      <c r="H135" s="526">
        <f t="shared" si="23"/>
        <v>61213.125459777126</v>
      </c>
      <c r="I135" s="577">
        <f t="shared" si="24"/>
        <v>61213.125459777126</v>
      </c>
      <c r="J135" s="514">
        <f t="shared" si="27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185454.19931529099</v>
      </c>
      <c r="E136" s="522">
        <f>IF(+J96&lt;F135,J96,D136)</f>
        <v>38004.414634146342</v>
      </c>
      <c r="F136" s="523">
        <f t="shared" si="25"/>
        <v>147449.78468114464</v>
      </c>
      <c r="G136" s="523">
        <f t="shared" si="26"/>
        <v>166451.99199821783</v>
      </c>
      <c r="H136" s="526">
        <f t="shared" si="23"/>
        <v>56899.083733868931</v>
      </c>
      <c r="I136" s="577">
        <f t="shared" si="24"/>
        <v>56899.083733868931</v>
      </c>
      <c r="J136" s="514">
        <f t="shared" si="27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>
      <c r="B137" s="195" t="str">
        <f t="shared" si="16"/>
        <v/>
      </c>
      <c r="C137" s="507">
        <f>IF(D93="","-",+C136+1)</f>
        <v>2054</v>
      </c>
      <c r="D137" s="374">
        <f>IF(F136+SUM(E$99:E136)=D$92,F136,D$92-SUM(E$99:E136))</f>
        <v>147449.78468114464</v>
      </c>
      <c r="E137" s="522">
        <f>IF(+J96&lt;F136,J96,D137)</f>
        <v>38004.414634146342</v>
      </c>
      <c r="F137" s="523">
        <f t="shared" si="25"/>
        <v>109445.37004699829</v>
      </c>
      <c r="G137" s="523">
        <f t="shared" si="26"/>
        <v>128447.57736407146</v>
      </c>
      <c r="H137" s="526">
        <f t="shared" si="23"/>
        <v>52585.042007960721</v>
      </c>
      <c r="I137" s="577">
        <f t="shared" si="24"/>
        <v>52585.042007960721</v>
      </c>
      <c r="J137" s="514">
        <f t="shared" si="27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109445.37004699829</v>
      </c>
      <c r="E138" s="522">
        <f>IF(+J96&lt;F137,J96,D138)</f>
        <v>38004.414634146342</v>
      </c>
      <c r="F138" s="523">
        <f t="shared" si="25"/>
        <v>71440.955412851938</v>
      </c>
      <c r="G138" s="523">
        <f t="shared" si="26"/>
        <v>90443.162729925112</v>
      </c>
      <c r="H138" s="526">
        <f t="shared" si="23"/>
        <v>48271.000282052519</v>
      </c>
      <c r="I138" s="577">
        <f t="shared" si="24"/>
        <v>48271.000282052519</v>
      </c>
      <c r="J138" s="514">
        <f t="shared" si="27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71440.955412851938</v>
      </c>
      <c r="E139" s="522">
        <f>IF(+J96&lt;F138,J96,D139)</f>
        <v>38004.414634146342</v>
      </c>
      <c r="F139" s="523">
        <f t="shared" si="25"/>
        <v>33436.540778705596</v>
      </c>
      <c r="G139" s="523">
        <f t="shared" si="26"/>
        <v>52438.748095778763</v>
      </c>
      <c r="H139" s="526">
        <f t="shared" si="23"/>
        <v>43956.958556144316</v>
      </c>
      <c r="I139" s="577">
        <f t="shared" si="24"/>
        <v>43956.958556144316</v>
      </c>
      <c r="J139" s="514">
        <f t="shared" si="27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33436.540778705596</v>
      </c>
      <c r="E140" s="522">
        <f>IF(+J96&lt;F139,J96,D140)</f>
        <v>33436.540778705596</v>
      </c>
      <c r="F140" s="523">
        <f t="shared" si="25"/>
        <v>0</v>
      </c>
      <c r="G140" s="523">
        <f t="shared" si="26"/>
        <v>16718.270389352798</v>
      </c>
      <c r="H140" s="526">
        <f t="shared" si="23"/>
        <v>35334.302308227532</v>
      </c>
      <c r="I140" s="577">
        <f t="shared" si="24"/>
        <v>35334.302308227532</v>
      </c>
      <c r="J140" s="514">
        <f t="shared" si="27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5"/>
        <v>0</v>
      </c>
      <c r="G141" s="523">
        <f t="shared" si="26"/>
        <v>0</v>
      </c>
      <c r="H141" s="526">
        <f t="shared" si="23"/>
        <v>0</v>
      </c>
      <c r="I141" s="577">
        <f t="shared" si="24"/>
        <v>0</v>
      </c>
      <c r="J141" s="514">
        <f t="shared" si="27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5"/>
        <v>0</v>
      </c>
      <c r="G142" s="523">
        <f t="shared" si="26"/>
        <v>0</v>
      </c>
      <c r="H142" s="526">
        <f t="shared" si="23"/>
        <v>0</v>
      </c>
      <c r="I142" s="577">
        <f t="shared" si="24"/>
        <v>0</v>
      </c>
      <c r="J142" s="514">
        <f t="shared" si="27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5"/>
        <v>0</v>
      </c>
      <c r="G143" s="523">
        <f t="shared" si="26"/>
        <v>0</v>
      </c>
      <c r="H143" s="526">
        <f t="shared" si="23"/>
        <v>0</v>
      </c>
      <c r="I143" s="577">
        <f t="shared" si="24"/>
        <v>0</v>
      </c>
      <c r="J143" s="514">
        <f t="shared" si="27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5"/>
        <v>0</v>
      </c>
      <c r="G144" s="523">
        <f t="shared" si="26"/>
        <v>0</v>
      </c>
      <c r="H144" s="526">
        <f t="shared" si="23"/>
        <v>0</v>
      </c>
      <c r="I144" s="577">
        <f t="shared" si="24"/>
        <v>0</v>
      </c>
      <c r="J144" s="514">
        <f t="shared" si="27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5"/>
        <v>0</v>
      </c>
      <c r="G145" s="523">
        <f t="shared" si="26"/>
        <v>0</v>
      </c>
      <c r="H145" s="526">
        <f t="shared" si="23"/>
        <v>0</v>
      </c>
      <c r="I145" s="577">
        <f t="shared" si="24"/>
        <v>0</v>
      </c>
      <c r="J145" s="514">
        <f t="shared" si="27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5"/>
        <v>0</v>
      </c>
      <c r="G146" s="523">
        <f t="shared" si="26"/>
        <v>0</v>
      </c>
      <c r="H146" s="526">
        <f t="shared" si="23"/>
        <v>0</v>
      </c>
      <c r="I146" s="577">
        <f t="shared" si="24"/>
        <v>0</v>
      </c>
      <c r="J146" s="514">
        <f t="shared" si="27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5"/>
        <v>0</v>
      </c>
      <c r="G147" s="523">
        <f t="shared" si="26"/>
        <v>0</v>
      </c>
      <c r="H147" s="526">
        <f t="shared" si="23"/>
        <v>0</v>
      </c>
      <c r="I147" s="577">
        <f t="shared" si="24"/>
        <v>0</v>
      </c>
      <c r="J147" s="514">
        <f t="shared" si="27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5"/>
        <v>0</v>
      </c>
      <c r="G148" s="523">
        <f t="shared" si="26"/>
        <v>0</v>
      </c>
      <c r="H148" s="526">
        <f t="shared" si="23"/>
        <v>0</v>
      </c>
      <c r="I148" s="577">
        <f t="shared" si="24"/>
        <v>0</v>
      </c>
      <c r="J148" s="514">
        <f t="shared" si="27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5"/>
        <v>0</v>
      </c>
      <c r="G149" s="523">
        <f t="shared" si="26"/>
        <v>0</v>
      </c>
      <c r="H149" s="526">
        <f t="shared" si="23"/>
        <v>0</v>
      </c>
      <c r="I149" s="577">
        <f t="shared" si="24"/>
        <v>0</v>
      </c>
      <c r="J149" s="514">
        <f t="shared" si="27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5"/>
        <v>0</v>
      </c>
      <c r="G150" s="523">
        <f t="shared" si="26"/>
        <v>0</v>
      </c>
      <c r="H150" s="526">
        <f t="shared" si="23"/>
        <v>0</v>
      </c>
      <c r="I150" s="577">
        <f t="shared" si="24"/>
        <v>0</v>
      </c>
      <c r="J150" s="514">
        <f t="shared" si="27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5"/>
        <v>0</v>
      </c>
      <c r="G151" s="523">
        <f t="shared" si="26"/>
        <v>0</v>
      </c>
      <c r="H151" s="526">
        <f t="shared" si="23"/>
        <v>0</v>
      </c>
      <c r="I151" s="577">
        <f t="shared" si="24"/>
        <v>0</v>
      </c>
      <c r="J151" s="514">
        <f t="shared" si="27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5"/>
        <v>0</v>
      </c>
      <c r="G152" s="523">
        <f t="shared" si="26"/>
        <v>0</v>
      </c>
      <c r="H152" s="526">
        <f t="shared" si="23"/>
        <v>0</v>
      </c>
      <c r="I152" s="577">
        <f t="shared" si="24"/>
        <v>0</v>
      </c>
      <c r="J152" s="514">
        <f t="shared" si="27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5"/>
        <v>0</v>
      </c>
      <c r="G153" s="523">
        <f t="shared" si="26"/>
        <v>0</v>
      </c>
      <c r="H153" s="526">
        <f t="shared" si="23"/>
        <v>0</v>
      </c>
      <c r="I153" s="577">
        <f t="shared" si="24"/>
        <v>0</v>
      </c>
      <c r="J153" s="514">
        <f t="shared" si="27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5"/>
        <v>0</v>
      </c>
      <c r="G154" s="528">
        <f t="shared" si="26"/>
        <v>0</v>
      </c>
      <c r="H154" s="530">
        <f t="shared" si="23"/>
        <v>0</v>
      </c>
      <c r="I154" s="579">
        <f t="shared" si="24"/>
        <v>0</v>
      </c>
      <c r="J154" s="533">
        <f t="shared" si="27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>
      <c r="C155" s="374" t="s">
        <v>78</v>
      </c>
      <c r="D155" s="375"/>
      <c r="E155" s="375">
        <f>SUM(E99:E154)</f>
        <v>1558180.9999999998</v>
      </c>
      <c r="F155" s="375"/>
      <c r="G155" s="375"/>
      <c r="H155" s="375">
        <f>SUM(H99:H154)</f>
        <v>5242797.6702362923</v>
      </c>
      <c r="I155" s="375">
        <f>SUM(I99:I154)</f>
        <v>5242797.6702362923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view="pageBreakPreview" zoomScale="84" zoomScaleNormal="100" zoomScaleSheetLayoutView="84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3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1377504.6658858405</v>
      </c>
      <c r="O5" s="249"/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1377504.6658858405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f>13742804</f>
        <v>13742804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327209.61904761905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 t="shared" ref="K24:K29" si="10">G24</f>
        <v>1807676.4398879381</v>
      </c>
      <c r="L24" s="519">
        <f t="shared" si="7"/>
        <v>0</v>
      </c>
      <c r="M24" s="518">
        <f t="shared" ref="M24:M29" si="11"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 t="shared" si="10"/>
        <v>1709848.34416372</v>
      </c>
      <c r="L25" s="519">
        <f t="shared" si="7"/>
        <v>0</v>
      </c>
      <c r="M25" s="518">
        <f t="shared" si="11"/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11061604.589903574</v>
      </c>
      <c r="E26" s="520">
        <v>335190.34146341466</v>
      </c>
      <c r="F26" s="515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 t="shared" si="10"/>
        <v>1719754.6523090333</v>
      </c>
      <c r="L26" s="519">
        <f t="shared" si="7"/>
        <v>0</v>
      </c>
      <c r="M26" s="518">
        <f t="shared" si="11"/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10726414.248440159</v>
      </c>
      <c r="E27" s="520">
        <v>319600.09302325582</v>
      </c>
      <c r="F27" s="515">
        <v>10406814.155416904</v>
      </c>
      <c r="G27" s="516">
        <v>1371566.4755118289</v>
      </c>
      <c r="H27" s="510">
        <v>1371566.4755118289</v>
      </c>
      <c r="I27" s="511">
        <f t="shared" si="0"/>
        <v>0</v>
      </c>
      <c r="J27" s="511"/>
      <c r="K27" s="518">
        <f t="shared" si="10"/>
        <v>1371566.4755118289</v>
      </c>
      <c r="L27" s="519">
        <f t="shared" ref="L27" si="12">IF(K27&lt;&gt;0,+G27-K27,0)</f>
        <v>0</v>
      </c>
      <c r="M27" s="518">
        <f t="shared" si="11"/>
        <v>1371566.4755118289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>IU</v>
      </c>
      <c r="C28" s="507">
        <f>IF(D11="","-",+C27+1)</f>
        <v>2020</v>
      </c>
      <c r="D28" s="515">
        <v>10391223.906976745</v>
      </c>
      <c r="E28" s="520">
        <v>335190.34146341466</v>
      </c>
      <c r="F28" s="515">
        <v>10056033.56551333</v>
      </c>
      <c r="G28" s="516">
        <v>1634553.2234735368</v>
      </c>
      <c r="H28" s="510">
        <v>1634553.2234735368</v>
      </c>
      <c r="I28" s="511">
        <f t="shared" si="0"/>
        <v>0</v>
      </c>
      <c r="J28" s="511"/>
      <c r="K28" s="518">
        <f t="shared" si="10"/>
        <v>1634553.2234735368</v>
      </c>
      <c r="L28" s="519">
        <f t="shared" ref="L28" si="13">IF(K28&lt;&gt;0,+G28-K28,0)</f>
        <v>0</v>
      </c>
      <c r="M28" s="518">
        <f t="shared" si="11"/>
        <v>1634553.2234735368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10071623.813953489</v>
      </c>
      <c r="E29" s="520">
        <v>327209.61904761905</v>
      </c>
      <c r="F29" s="515">
        <v>9744414.1949058697</v>
      </c>
      <c r="G29" s="516">
        <v>1377504.6658858405</v>
      </c>
      <c r="H29" s="510">
        <v>1377504.6658858405</v>
      </c>
      <c r="I29" s="511">
        <f t="shared" si="0"/>
        <v>0</v>
      </c>
      <c r="J29" s="511"/>
      <c r="K29" s="518">
        <f t="shared" si="10"/>
        <v>1377504.6658858405</v>
      </c>
      <c r="L29" s="519">
        <f t="shared" ref="L29" si="14">IF(K29&lt;&gt;0,+G29-K29,0)</f>
        <v>0</v>
      </c>
      <c r="M29" s="518">
        <f t="shared" si="11"/>
        <v>1377504.6658858405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9744414.1949058697</v>
      </c>
      <c r="E30" s="522">
        <f>IF(+I14&lt;F29,I14,D30)</f>
        <v>327209.61904761905</v>
      </c>
      <c r="F30" s="523">
        <f t="shared" ref="F30:F48" si="15">+D30-E30</f>
        <v>9417204.5758582503</v>
      </c>
      <c r="G30" s="524">
        <f t="shared" ref="G30:G72" si="16">+I$12*((D30+F30)/2)+E30</f>
        <v>1350612.2645797262</v>
      </c>
      <c r="H30" s="491">
        <f t="shared" ref="H30:H72" si="17">+I$13*((D30+F30)/2)+E30</f>
        <v>1350612.2645797262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9417204.5758582503</v>
      </c>
      <c r="E31" s="522">
        <f>IF(+I14&lt;F30,I14,D31)</f>
        <v>327209.61904761905</v>
      </c>
      <c r="F31" s="523">
        <f t="shared" si="15"/>
        <v>9089994.9568106309</v>
      </c>
      <c r="G31" s="524">
        <f t="shared" si="16"/>
        <v>1315660.3960781139</v>
      </c>
      <c r="H31" s="491">
        <f t="shared" si="17"/>
        <v>1315660.3960781139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9089994.9568106309</v>
      </c>
      <c r="E32" s="522">
        <f>IF(+I14&lt;F31,I14,D32)</f>
        <v>327209.61904761905</v>
      </c>
      <c r="F32" s="523">
        <f t="shared" si="15"/>
        <v>8762785.3377630115</v>
      </c>
      <c r="G32" s="524">
        <f t="shared" si="16"/>
        <v>1280708.5275765015</v>
      </c>
      <c r="H32" s="491">
        <f t="shared" si="17"/>
        <v>1280708.5275765015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8762785.3377630115</v>
      </c>
      <c r="E33" s="522">
        <f>IF(+I14&lt;F32,I14,D33)</f>
        <v>327209.61904761905</v>
      </c>
      <c r="F33" s="523">
        <f t="shared" si="15"/>
        <v>8435575.7187153921</v>
      </c>
      <c r="G33" s="524">
        <f t="shared" si="16"/>
        <v>1245756.6590748893</v>
      </c>
      <c r="H33" s="491">
        <f t="shared" si="17"/>
        <v>1245756.6590748893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8435575.7187153921</v>
      </c>
      <c r="E34" s="522">
        <f>IF(+I14&lt;F33,I14,D34)</f>
        <v>327209.61904761905</v>
      </c>
      <c r="F34" s="523">
        <f t="shared" si="15"/>
        <v>8108366.0996677727</v>
      </c>
      <c r="G34" s="524">
        <f t="shared" si="16"/>
        <v>1210804.790573277</v>
      </c>
      <c r="H34" s="491">
        <f t="shared" si="17"/>
        <v>1210804.790573277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8108366.0996677727</v>
      </c>
      <c r="E35" s="522">
        <f>IF(+I14&lt;F34,I14,D35)</f>
        <v>327209.61904761905</v>
      </c>
      <c r="F35" s="523">
        <f t="shared" si="15"/>
        <v>7781156.4806201532</v>
      </c>
      <c r="G35" s="524">
        <f t="shared" si="16"/>
        <v>1175852.9220716646</v>
      </c>
      <c r="H35" s="491">
        <f t="shared" si="17"/>
        <v>1175852.9220716646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7781156.4806201532</v>
      </c>
      <c r="E36" s="522">
        <f>IF(+I14&lt;F35,I14,D36)</f>
        <v>327209.61904761905</v>
      </c>
      <c r="F36" s="523">
        <f t="shared" si="15"/>
        <v>7453946.8615725338</v>
      </c>
      <c r="G36" s="524">
        <f t="shared" si="16"/>
        <v>1140901.0535700524</v>
      </c>
      <c r="H36" s="491">
        <f t="shared" si="17"/>
        <v>1140901.0535700524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7453946.8615725338</v>
      </c>
      <c r="E37" s="522">
        <f>IF(+I14&lt;F36,I14,D37)</f>
        <v>327209.61904761905</v>
      </c>
      <c r="F37" s="523">
        <f t="shared" si="15"/>
        <v>7126737.2425249144</v>
      </c>
      <c r="G37" s="524">
        <f t="shared" si="16"/>
        <v>1105949.1850684402</v>
      </c>
      <c r="H37" s="491">
        <f t="shared" si="17"/>
        <v>1105949.1850684402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7126737.2425249144</v>
      </c>
      <c r="E38" s="522">
        <f>IF(+I14&lt;F37,I14,D38)</f>
        <v>327209.61904761905</v>
      </c>
      <c r="F38" s="523">
        <f t="shared" si="15"/>
        <v>6799527.623477295</v>
      </c>
      <c r="G38" s="524">
        <f t="shared" si="16"/>
        <v>1070997.3165668277</v>
      </c>
      <c r="H38" s="491">
        <f t="shared" si="17"/>
        <v>1070997.3165668277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6799527.623477295</v>
      </c>
      <c r="E39" s="522">
        <f>IF(+I14&lt;F38,I14,D39)</f>
        <v>327209.61904761905</v>
      </c>
      <c r="F39" s="523">
        <f t="shared" si="15"/>
        <v>6472318.0044296756</v>
      </c>
      <c r="G39" s="524">
        <f t="shared" si="16"/>
        <v>1036045.4480652155</v>
      </c>
      <c r="H39" s="491">
        <f t="shared" si="17"/>
        <v>1036045.4480652155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6472318.0044296756</v>
      </c>
      <c r="E40" s="522">
        <f>IF(+I14&lt;F39,I14,D40)</f>
        <v>327209.61904761905</v>
      </c>
      <c r="F40" s="523">
        <f t="shared" si="15"/>
        <v>6145108.3853820562</v>
      </c>
      <c r="G40" s="524">
        <f t="shared" si="16"/>
        <v>1001093.5795636032</v>
      </c>
      <c r="H40" s="491">
        <f t="shared" si="17"/>
        <v>1001093.5795636032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6145108.3853820562</v>
      </c>
      <c r="E41" s="522">
        <f>IF(+I14&lt;F40,I14,D41)</f>
        <v>327209.61904761905</v>
      </c>
      <c r="F41" s="523">
        <f t="shared" si="15"/>
        <v>5817898.7663344368</v>
      </c>
      <c r="G41" s="524">
        <f t="shared" si="16"/>
        <v>966141.71106199094</v>
      </c>
      <c r="H41" s="491">
        <f t="shared" si="17"/>
        <v>966141.71106199094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5817898.7663344368</v>
      </c>
      <c r="E42" s="522">
        <f>IF(+I14&lt;F41,I14,D42)</f>
        <v>327209.61904761905</v>
      </c>
      <c r="F42" s="523">
        <f t="shared" si="15"/>
        <v>5490689.1472868174</v>
      </c>
      <c r="G42" s="524">
        <f t="shared" si="16"/>
        <v>931189.8425603786</v>
      </c>
      <c r="H42" s="491">
        <f t="shared" si="17"/>
        <v>931189.8425603786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5490689.1472868174</v>
      </c>
      <c r="E43" s="522">
        <f>IF(+I14&lt;F42,I14,D43)</f>
        <v>327209.61904761905</v>
      </c>
      <c r="F43" s="523">
        <f t="shared" si="15"/>
        <v>5163479.528239198</v>
      </c>
      <c r="G43" s="524">
        <f t="shared" si="16"/>
        <v>896237.97405876638</v>
      </c>
      <c r="H43" s="491">
        <f t="shared" si="17"/>
        <v>896237.97405876638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5163479.528239198</v>
      </c>
      <c r="E44" s="522">
        <f>IF(+I14&lt;F43,I14,D44)</f>
        <v>327209.61904761905</v>
      </c>
      <c r="F44" s="523">
        <f t="shared" si="15"/>
        <v>4836269.9091915786</v>
      </c>
      <c r="G44" s="524">
        <f t="shared" si="16"/>
        <v>861286.10555715405</v>
      </c>
      <c r="H44" s="491">
        <f t="shared" si="17"/>
        <v>861286.10555715405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4836269.9091915786</v>
      </c>
      <c r="E45" s="522">
        <f>IF(+I14&lt;F44,I14,D45)</f>
        <v>327209.61904761905</v>
      </c>
      <c r="F45" s="523">
        <f t="shared" si="15"/>
        <v>4509060.2901439592</v>
      </c>
      <c r="G45" s="524">
        <f t="shared" si="16"/>
        <v>826334.23705554171</v>
      </c>
      <c r="H45" s="491">
        <f t="shared" si="17"/>
        <v>826334.23705554171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4509060.2901439592</v>
      </c>
      <c r="E46" s="522">
        <f>IF(+I14&lt;F45,I14,D46)</f>
        <v>327209.61904761905</v>
      </c>
      <c r="F46" s="523">
        <f t="shared" si="15"/>
        <v>4181850.6710963403</v>
      </c>
      <c r="G46" s="524">
        <f t="shared" si="16"/>
        <v>791382.3685539295</v>
      </c>
      <c r="H46" s="491">
        <f t="shared" si="17"/>
        <v>791382.3685539295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4181850.6710963403</v>
      </c>
      <c r="E47" s="522">
        <f>IF(+I14&lt;F46,I14,D47)</f>
        <v>327209.61904761905</v>
      </c>
      <c r="F47" s="523">
        <f t="shared" si="15"/>
        <v>3854641.0520487214</v>
      </c>
      <c r="G47" s="524">
        <f t="shared" si="16"/>
        <v>756430.50005231728</v>
      </c>
      <c r="H47" s="491">
        <f t="shared" si="17"/>
        <v>756430.50005231728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3854641.0520487214</v>
      </c>
      <c r="E48" s="522">
        <f>IF(+I14&lt;F47,I14,D48)</f>
        <v>327209.61904761905</v>
      </c>
      <c r="F48" s="523">
        <f t="shared" si="15"/>
        <v>3527431.4330011024</v>
      </c>
      <c r="G48" s="524">
        <f t="shared" si="16"/>
        <v>721478.63155070506</v>
      </c>
      <c r="H48" s="491">
        <f t="shared" si="17"/>
        <v>721478.63155070506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3527431.4330011024</v>
      </c>
      <c r="E49" s="522">
        <f>IF(+I14&lt;F48,I14,D49)</f>
        <v>327209.61904761905</v>
      </c>
      <c r="F49" s="523">
        <f t="shared" ref="F49:F72" si="18">+D49-E49</f>
        <v>3200221.8139534835</v>
      </c>
      <c r="G49" s="524">
        <f t="shared" si="16"/>
        <v>686526.76304909284</v>
      </c>
      <c r="H49" s="491">
        <f t="shared" si="17"/>
        <v>686526.76304909284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3200221.8139534835</v>
      </c>
      <c r="E50" s="522">
        <f>IF(+I14&lt;F49,I14,D50)</f>
        <v>327209.61904761905</v>
      </c>
      <c r="F50" s="523">
        <f t="shared" si="18"/>
        <v>2873012.1949058645</v>
      </c>
      <c r="G50" s="524">
        <f t="shared" si="16"/>
        <v>651574.89454748051</v>
      </c>
      <c r="H50" s="491">
        <f t="shared" si="17"/>
        <v>651574.89454748051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2873012.1949058645</v>
      </c>
      <c r="E51" s="522">
        <f>IF(+I14&lt;F50,I14,D51)</f>
        <v>327209.61904761905</v>
      </c>
      <c r="F51" s="523">
        <f t="shared" si="18"/>
        <v>2545802.5758582456</v>
      </c>
      <c r="G51" s="524">
        <f t="shared" si="16"/>
        <v>616623.02604586829</v>
      </c>
      <c r="H51" s="491">
        <f t="shared" si="17"/>
        <v>616623.02604586829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2545802.5758582456</v>
      </c>
      <c r="E52" s="522">
        <f>IF(+I14&lt;F51,I14,D52)</f>
        <v>327209.61904761905</v>
      </c>
      <c r="F52" s="523">
        <f t="shared" si="18"/>
        <v>2218592.9568106267</v>
      </c>
      <c r="G52" s="524">
        <f t="shared" si="16"/>
        <v>581671.15754425596</v>
      </c>
      <c r="H52" s="491">
        <f t="shared" si="17"/>
        <v>581671.15754425596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2218592.9568106267</v>
      </c>
      <c r="E53" s="522">
        <f>IF(+I14&lt;F52,I14,D53)</f>
        <v>327209.61904761905</v>
      </c>
      <c r="F53" s="523">
        <f t="shared" si="18"/>
        <v>1891383.3377630077</v>
      </c>
      <c r="G53" s="524">
        <f t="shared" si="16"/>
        <v>546719.28904264385</v>
      </c>
      <c r="H53" s="491">
        <f t="shared" si="17"/>
        <v>546719.28904264385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1891383.3377630077</v>
      </c>
      <c r="E54" s="522">
        <f>IF(+I14&lt;F53,I14,D54)</f>
        <v>327209.61904761905</v>
      </c>
      <c r="F54" s="523">
        <f t="shared" si="18"/>
        <v>1564173.7187153888</v>
      </c>
      <c r="G54" s="524">
        <f t="shared" si="16"/>
        <v>511767.42054103158</v>
      </c>
      <c r="H54" s="491">
        <f t="shared" si="17"/>
        <v>511767.42054103158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1564173.7187153888</v>
      </c>
      <c r="E55" s="522">
        <f>IF(+I14&lt;F54,I14,D55)</f>
        <v>327209.61904761905</v>
      </c>
      <c r="F55" s="523">
        <f t="shared" si="18"/>
        <v>1236964.0996677699</v>
      </c>
      <c r="G55" s="524">
        <f t="shared" si="16"/>
        <v>476815.5520394193</v>
      </c>
      <c r="H55" s="491">
        <f t="shared" si="17"/>
        <v>476815.5520394193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1236964.0996677699</v>
      </c>
      <c r="E56" s="522">
        <f>IF(+I14&lt;F55,I14,D56)</f>
        <v>327209.61904761905</v>
      </c>
      <c r="F56" s="523">
        <f t="shared" si="18"/>
        <v>909754.4806201508</v>
      </c>
      <c r="G56" s="524">
        <f t="shared" si="16"/>
        <v>441863.68353780708</v>
      </c>
      <c r="H56" s="491">
        <f t="shared" si="17"/>
        <v>441863.68353780708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909754.4806201508</v>
      </c>
      <c r="E57" s="522">
        <f>IF(+I14&lt;F56,I14,D57)</f>
        <v>327209.61904761905</v>
      </c>
      <c r="F57" s="523">
        <f t="shared" si="18"/>
        <v>582544.86157253175</v>
      </c>
      <c r="G57" s="524">
        <f t="shared" si="16"/>
        <v>406911.81503619481</v>
      </c>
      <c r="H57" s="491">
        <f t="shared" si="17"/>
        <v>406911.81503619481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582544.86157253175</v>
      </c>
      <c r="E58" s="522">
        <f>IF(+I14&lt;F57,I14,D58)</f>
        <v>327209.61904761905</v>
      </c>
      <c r="F58" s="523">
        <f t="shared" si="18"/>
        <v>255335.2425249127</v>
      </c>
      <c r="G58" s="524">
        <f t="shared" si="16"/>
        <v>371959.94653458259</v>
      </c>
      <c r="H58" s="491">
        <f t="shared" si="17"/>
        <v>371959.94653458259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255335.2425249127</v>
      </c>
      <c r="E59" s="522">
        <f>IF(+I14&lt;F58,I14,D59)</f>
        <v>255335.2425249127</v>
      </c>
      <c r="F59" s="523">
        <f t="shared" si="18"/>
        <v>0</v>
      </c>
      <c r="G59" s="524">
        <f t="shared" si="16"/>
        <v>268972.43914299138</v>
      </c>
      <c r="H59" s="491">
        <f t="shared" si="17"/>
        <v>268972.43914299138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6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6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6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6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6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6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6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6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6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6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6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30">
        <f t="shared" si="16"/>
        <v>0</v>
      </c>
      <c r="H72" s="47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13742804.000000006</v>
      </c>
      <c r="F73" s="375"/>
      <c r="G73" s="375">
        <f>SUM(G17:G72)</f>
        <v>47968064.904096477</v>
      </c>
      <c r="H73" s="375">
        <f>SUM(H17:H72)</f>
        <v>47968064.904096477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1377504.6658858405</v>
      </c>
      <c r="N87" s="546">
        <f>IF(J92&lt;D11,0,VLOOKUP(J92,C17:O72,11))</f>
        <v>1377504.6658858405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1449921.3248336383</v>
      </c>
      <c r="N88" s="550">
        <f>IF(J92&lt;D11,0,VLOOKUP(J92,C99:P154,7))</f>
        <v>1449921.3248336383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72416.658947797725</v>
      </c>
      <c r="N89" s="555">
        <f>+N88-N87</f>
        <v>72416.658947797725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13742804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335190.34146341466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23">+I99-H99</f>
        <v>0</v>
      </c>
      <c r="K99" s="514"/>
      <c r="L99" s="512">
        <f t="shared" ref="L99:L104" si="24">H99</f>
        <v>1047418</v>
      </c>
      <c r="M99" s="513">
        <f t="shared" ref="M99:M130" si="25">IF(L99&lt;&gt;0,+H99-L99,0)</f>
        <v>0</v>
      </c>
      <c r="N99" s="512">
        <f t="shared" ref="N99:N104" si="26">I99</f>
        <v>1047418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23"/>
        <v>0</v>
      </c>
      <c r="K100" s="514"/>
      <c r="L100" s="518">
        <f t="shared" si="24"/>
        <v>2549366.7560608997</v>
      </c>
      <c r="M100" s="519">
        <f t="shared" si="25"/>
        <v>0</v>
      </c>
      <c r="N100" s="518">
        <f t="shared" si="26"/>
        <v>2549366.7560608997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23"/>
        <v>0</v>
      </c>
      <c r="K101" s="514"/>
      <c r="L101" s="518">
        <f t="shared" si="24"/>
        <v>2294337.1869887193</v>
      </c>
      <c r="M101" s="519">
        <f t="shared" si="25"/>
        <v>0</v>
      </c>
      <c r="N101" s="518">
        <f t="shared" si="26"/>
        <v>2294337.1869887193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23"/>
        <v>0</v>
      </c>
      <c r="K102" s="514"/>
      <c r="L102" s="518">
        <f t="shared" si="24"/>
        <v>2203987.9280377463</v>
      </c>
      <c r="M102" s="519">
        <f t="shared" si="25"/>
        <v>0</v>
      </c>
      <c r="N102" s="518">
        <f t="shared" si="26"/>
        <v>2203987.9280377463</v>
      </c>
      <c r="O102" s="514">
        <f t="shared" si="27"/>
        <v>0</v>
      </c>
      <c r="P102" s="514">
        <f t="shared" si="28"/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24"/>
        <v>2008430.1570795039</v>
      </c>
      <c r="M103" s="519">
        <f t="shared" ref="M103:M108" si="30">IF(L103&lt;&gt;0,+H103-L103,0)</f>
        <v>0</v>
      </c>
      <c r="N103" s="518">
        <f t="shared" si="26"/>
        <v>2008430.1570795039</v>
      </c>
      <c r="O103" s="514">
        <f t="shared" ref="O103:O108" si="31">IF(N103&lt;&gt;0,+I103-N103,0)</f>
        <v>0</v>
      </c>
      <c r="P103" s="514">
        <f t="shared" ref="P103:P108" si="32"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24"/>
        <v>1971805.3159359931</v>
      </c>
      <c r="M104" s="519">
        <f t="shared" si="30"/>
        <v>0</v>
      </c>
      <c r="N104" s="518">
        <f t="shared" si="26"/>
        <v>1971805.3159359931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23"/>
        <v>0</v>
      </c>
      <c r="K105" s="514"/>
      <c r="L105" s="518">
        <f t="shared" ref="L105:L110" si="33">H105</f>
        <v>1878421.3763593063</v>
      </c>
      <c r="M105" s="519">
        <f t="shared" si="30"/>
        <v>0</v>
      </c>
      <c r="N105" s="518">
        <f t="shared" ref="N105:N110" si="34">I105</f>
        <v>1878421.3763593063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23"/>
        <v>0</v>
      </c>
      <c r="K106" s="514"/>
      <c r="L106" s="518">
        <f t="shared" si="33"/>
        <v>1773026.5961818276</v>
      </c>
      <c r="M106" s="519">
        <f t="shared" si="30"/>
        <v>0</v>
      </c>
      <c r="N106" s="518">
        <f t="shared" si="34"/>
        <v>1773026.5961818276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23"/>
        <v>0</v>
      </c>
      <c r="K107" s="514"/>
      <c r="L107" s="518">
        <f t="shared" si="33"/>
        <v>1678628.9979876066</v>
      </c>
      <c r="M107" s="519">
        <f t="shared" si="30"/>
        <v>0</v>
      </c>
      <c r="N107" s="518">
        <f t="shared" si="34"/>
        <v>1678628.9979876066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10961801.970855955</v>
      </c>
      <c r="E108" s="516">
        <v>327209.61904761905</v>
      </c>
      <c r="F108" s="515">
        <v>10634592.351808336</v>
      </c>
      <c r="G108" s="515">
        <v>10798197.161332145</v>
      </c>
      <c r="H108" s="516">
        <v>1467548.7578705251</v>
      </c>
      <c r="I108" s="510">
        <v>1467548.7578705251</v>
      </c>
      <c r="J108" s="514">
        <f t="shared" si="23"/>
        <v>0</v>
      </c>
      <c r="K108" s="514"/>
      <c r="L108" s="518">
        <f t="shared" si="33"/>
        <v>1467548.7578705251</v>
      </c>
      <c r="M108" s="519">
        <f t="shared" si="30"/>
        <v>0</v>
      </c>
      <c r="N108" s="518">
        <f t="shared" si="34"/>
        <v>1467548.7578705251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10634592.351808336</v>
      </c>
      <c r="E109" s="516">
        <v>319600.09302325582</v>
      </c>
      <c r="F109" s="515">
        <v>10314992.25878508</v>
      </c>
      <c r="G109" s="515">
        <v>10474792.305296708</v>
      </c>
      <c r="H109" s="516">
        <v>1440827.5862967977</v>
      </c>
      <c r="I109" s="510">
        <v>1440827.5862967977</v>
      </c>
      <c r="J109" s="514">
        <f t="shared" si="23"/>
        <v>0</v>
      </c>
      <c r="K109" s="514"/>
      <c r="L109" s="518">
        <f t="shared" si="33"/>
        <v>1440827.5862967977</v>
      </c>
      <c r="M109" s="519">
        <f t="shared" ref="M109" si="35">IF(L109&lt;&gt;0,+H109-L109,0)</f>
        <v>0</v>
      </c>
      <c r="N109" s="518">
        <f t="shared" si="34"/>
        <v>1440827.5862967977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10314992.25878508</v>
      </c>
      <c r="E110" s="516">
        <v>327209.61904761905</v>
      </c>
      <c r="F110" s="515">
        <v>9987782.6397374608</v>
      </c>
      <c r="G110" s="515">
        <v>10151387.44926127</v>
      </c>
      <c r="H110" s="516">
        <v>1419233.2721645404</v>
      </c>
      <c r="I110" s="510">
        <v>1419233.2721645404</v>
      </c>
      <c r="J110" s="514">
        <f t="shared" si="23"/>
        <v>0</v>
      </c>
      <c r="K110" s="514"/>
      <c r="L110" s="518">
        <f t="shared" si="33"/>
        <v>1419233.2721645404</v>
      </c>
      <c r="M110" s="519">
        <f t="shared" ref="M110" si="36">IF(L110&lt;&gt;0,+H110-L110,0)</f>
        <v>0</v>
      </c>
      <c r="N110" s="518">
        <f t="shared" si="34"/>
        <v>1419233.2721645404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9987782.6397374608</v>
      </c>
      <c r="E111" s="522">
        <f>IF(+J96&lt;F110,J96,D111)</f>
        <v>335190.34146341466</v>
      </c>
      <c r="F111" s="523">
        <f t="shared" ref="F111:F130" si="37">+D111-E111</f>
        <v>9652592.2982740458</v>
      </c>
      <c r="G111" s="523">
        <f t="shared" ref="G111:G130" si="38">+(F111+D111)/2</f>
        <v>9820187.4690057524</v>
      </c>
      <c r="H111" s="526">
        <f>+J$94*G111+E111</f>
        <v>1449921.3248336383</v>
      </c>
      <c r="I111" s="577">
        <f>+J$95*G111+E111</f>
        <v>1449921.3248336383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2022</v>
      </c>
      <c r="D112" s="374">
        <f>IF(F111+SUM(E$99:E111)=D$92,F111,D$92-SUM(E$99:E111))</f>
        <v>9652592.2982740458</v>
      </c>
      <c r="E112" s="522">
        <f>IF(+J96&lt;F111,J96,D112)</f>
        <v>335190.34146341466</v>
      </c>
      <c r="F112" s="523">
        <f t="shared" si="37"/>
        <v>9317401.9568106309</v>
      </c>
      <c r="G112" s="523">
        <f t="shared" si="38"/>
        <v>9484997.1275423393</v>
      </c>
      <c r="H112" s="526">
        <f>+J$94*G112+E112</f>
        <v>1411872.4525351196</v>
      </c>
      <c r="I112" s="577">
        <f>+J$95*G112+E112</f>
        <v>1411872.4525351196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9317401.9568106309</v>
      </c>
      <c r="E113" s="522">
        <f>IF(+J96&lt;F112,J96,D113)</f>
        <v>335190.34146341466</v>
      </c>
      <c r="F113" s="523">
        <f t="shared" si="37"/>
        <v>8982211.6153472159</v>
      </c>
      <c r="G113" s="523">
        <f t="shared" si="38"/>
        <v>9149806.7860789225</v>
      </c>
      <c r="H113" s="526">
        <f t="shared" ref="H113:H154" si="39">+J$94*G113+E113</f>
        <v>1373823.5802366007</v>
      </c>
      <c r="I113" s="577">
        <f t="shared" ref="I113:I154" si="40">+J$95*G113+E113</f>
        <v>1373823.5802366007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8982211.6153472159</v>
      </c>
      <c r="E114" s="522">
        <f>IF(+J96&lt;F113,J96,D114)</f>
        <v>335190.34146341466</v>
      </c>
      <c r="F114" s="523">
        <f t="shared" si="37"/>
        <v>8647021.273883801</v>
      </c>
      <c r="G114" s="523">
        <f t="shared" si="38"/>
        <v>8814616.4446155094</v>
      </c>
      <c r="H114" s="526">
        <f t="shared" si="39"/>
        <v>1335774.7079380823</v>
      </c>
      <c r="I114" s="577">
        <f t="shared" si="40"/>
        <v>1335774.7079380823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2025</v>
      </c>
      <c r="D115" s="374">
        <f>IF(F114+SUM(E$99:E114)=D$92,F114,D$92-SUM(E$99:E114))</f>
        <v>8647021.273883801</v>
      </c>
      <c r="E115" s="522">
        <f>IF(+J96&lt;F114,J96,D115)</f>
        <v>335190.34146341466</v>
      </c>
      <c r="F115" s="523">
        <f t="shared" si="37"/>
        <v>8311830.932420386</v>
      </c>
      <c r="G115" s="523">
        <f t="shared" si="38"/>
        <v>8479426.1031520925</v>
      </c>
      <c r="H115" s="526">
        <f t="shared" si="39"/>
        <v>1297725.8356395632</v>
      </c>
      <c r="I115" s="577">
        <f t="shared" si="40"/>
        <v>1297725.8356395632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8311830.932420386</v>
      </c>
      <c r="E116" s="522">
        <f>IF(+J96&lt;F115,J96,D116)</f>
        <v>335190.34146341466</v>
      </c>
      <c r="F116" s="523">
        <f t="shared" si="37"/>
        <v>7976640.590956971</v>
      </c>
      <c r="G116" s="523">
        <f t="shared" si="38"/>
        <v>8144235.7616886785</v>
      </c>
      <c r="H116" s="526">
        <f t="shared" si="39"/>
        <v>1259676.9633410447</v>
      </c>
      <c r="I116" s="577">
        <f t="shared" si="40"/>
        <v>1259676.9633410447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7976640.590956971</v>
      </c>
      <c r="E117" s="522">
        <f>IF(+J96&lt;F116,J96,D117)</f>
        <v>335190.34146341466</v>
      </c>
      <c r="F117" s="523">
        <f t="shared" si="37"/>
        <v>7641450.2494935561</v>
      </c>
      <c r="G117" s="523">
        <f t="shared" si="38"/>
        <v>7809045.4202252636</v>
      </c>
      <c r="H117" s="526">
        <f t="shared" si="39"/>
        <v>1221628.0910425258</v>
      </c>
      <c r="I117" s="577">
        <f t="shared" si="40"/>
        <v>1221628.0910425258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7641450.2494935561</v>
      </c>
      <c r="E118" s="522">
        <f>IF(+J96&lt;F117,J96,D118)</f>
        <v>335190.34146341466</v>
      </c>
      <c r="F118" s="523">
        <f t="shared" si="37"/>
        <v>7306259.9080301411</v>
      </c>
      <c r="G118" s="523">
        <f t="shared" si="38"/>
        <v>7473855.0787618486</v>
      </c>
      <c r="H118" s="526">
        <f t="shared" si="39"/>
        <v>1183579.2187440072</v>
      </c>
      <c r="I118" s="577">
        <f t="shared" si="40"/>
        <v>1183579.2187440072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7306259.9080301411</v>
      </c>
      <c r="E119" s="522">
        <f>IF(+J96&lt;F118,J96,D119)</f>
        <v>335190.34146341466</v>
      </c>
      <c r="F119" s="523">
        <f t="shared" si="37"/>
        <v>6971069.5665667262</v>
      </c>
      <c r="G119" s="523">
        <f t="shared" si="38"/>
        <v>7138664.7372984337</v>
      </c>
      <c r="H119" s="526">
        <f t="shared" si="39"/>
        <v>1145530.3464454885</v>
      </c>
      <c r="I119" s="577">
        <f t="shared" si="40"/>
        <v>1145530.3464454885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6971069.5665667262</v>
      </c>
      <c r="E120" s="522">
        <f>IF(+J96&lt;F119,J96,D120)</f>
        <v>335190.34146341466</v>
      </c>
      <c r="F120" s="523">
        <f t="shared" si="37"/>
        <v>6635879.2251033112</v>
      </c>
      <c r="G120" s="523">
        <f t="shared" si="38"/>
        <v>6803474.3958350187</v>
      </c>
      <c r="H120" s="526">
        <f t="shared" si="39"/>
        <v>1107481.4741469698</v>
      </c>
      <c r="I120" s="577">
        <f t="shared" si="40"/>
        <v>1107481.4741469698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6635879.2251033112</v>
      </c>
      <c r="E121" s="522">
        <f>IF(+J96&lt;F120,J96,D121)</f>
        <v>335190.34146341466</v>
      </c>
      <c r="F121" s="523">
        <f t="shared" si="37"/>
        <v>6300688.8836398963</v>
      </c>
      <c r="G121" s="523">
        <f t="shared" si="38"/>
        <v>6468284.0543716038</v>
      </c>
      <c r="H121" s="526">
        <f t="shared" si="39"/>
        <v>1069432.6018484512</v>
      </c>
      <c r="I121" s="577">
        <f t="shared" si="40"/>
        <v>1069432.6018484512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6300688.8836398963</v>
      </c>
      <c r="E122" s="522">
        <f>IF(+J96&lt;F121,J96,D122)</f>
        <v>335190.34146341466</v>
      </c>
      <c r="F122" s="523">
        <f t="shared" si="37"/>
        <v>5965498.5421764813</v>
      </c>
      <c r="G122" s="523">
        <f t="shared" si="38"/>
        <v>6133093.7129081888</v>
      </c>
      <c r="H122" s="526">
        <f t="shared" si="39"/>
        <v>1031383.7295499323</v>
      </c>
      <c r="I122" s="577">
        <f t="shared" si="40"/>
        <v>1031383.7295499323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5965498.5421764813</v>
      </c>
      <c r="E123" s="522">
        <f>IF(+J96&lt;F122,J96,D123)</f>
        <v>335190.34146341466</v>
      </c>
      <c r="F123" s="523">
        <f t="shared" si="37"/>
        <v>5630308.2007130664</v>
      </c>
      <c r="G123" s="523">
        <f t="shared" si="38"/>
        <v>5797903.3714447739</v>
      </c>
      <c r="H123" s="526">
        <f t="shared" si="39"/>
        <v>993334.85725141363</v>
      </c>
      <c r="I123" s="577">
        <f t="shared" si="40"/>
        <v>993334.85725141363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5630308.2007130664</v>
      </c>
      <c r="E124" s="522">
        <f>IF(+J96&lt;F123,J96,D124)</f>
        <v>335190.34146341466</v>
      </c>
      <c r="F124" s="523">
        <f t="shared" si="37"/>
        <v>5295117.8592496514</v>
      </c>
      <c r="G124" s="523">
        <f t="shared" si="38"/>
        <v>5462713.0299813589</v>
      </c>
      <c r="H124" s="526">
        <f t="shared" si="39"/>
        <v>955285.98495289497</v>
      </c>
      <c r="I124" s="577">
        <f t="shared" si="40"/>
        <v>955285.98495289497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5295117.8592496514</v>
      </c>
      <c r="E125" s="522">
        <f>IF(+J96&lt;F124,J96,D125)</f>
        <v>335190.34146341466</v>
      </c>
      <c r="F125" s="523">
        <f t="shared" si="37"/>
        <v>4959927.5177862365</v>
      </c>
      <c r="G125" s="523">
        <f t="shared" si="38"/>
        <v>5127522.688517944</v>
      </c>
      <c r="H125" s="526">
        <f t="shared" si="39"/>
        <v>917237.11265437631</v>
      </c>
      <c r="I125" s="577">
        <f t="shared" si="40"/>
        <v>917237.11265437631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4959927.5177862365</v>
      </c>
      <c r="E126" s="522">
        <f>IF(+J96&lt;F125,J96,D126)</f>
        <v>335190.34146341466</v>
      </c>
      <c r="F126" s="523">
        <f t="shared" si="37"/>
        <v>4624737.1763228215</v>
      </c>
      <c r="G126" s="523">
        <f t="shared" si="38"/>
        <v>4792332.347054529</v>
      </c>
      <c r="H126" s="526">
        <f t="shared" si="39"/>
        <v>879188.24035585765</v>
      </c>
      <c r="I126" s="577">
        <f t="shared" si="40"/>
        <v>879188.24035585765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4624737.1763228215</v>
      </c>
      <c r="E127" s="522">
        <f>IF(+J96&lt;F126,J96,D127)</f>
        <v>335190.34146341466</v>
      </c>
      <c r="F127" s="523">
        <f t="shared" si="37"/>
        <v>4289546.8348594066</v>
      </c>
      <c r="G127" s="523">
        <f t="shared" si="38"/>
        <v>4457142.0055911141</v>
      </c>
      <c r="H127" s="526">
        <f t="shared" si="39"/>
        <v>841139.36805733887</v>
      </c>
      <c r="I127" s="577">
        <f t="shared" si="40"/>
        <v>841139.36805733887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4289546.8348594066</v>
      </c>
      <c r="E128" s="522">
        <f>IF(+J96&lt;F127,J96,D128)</f>
        <v>335190.34146341466</v>
      </c>
      <c r="F128" s="523">
        <f t="shared" si="37"/>
        <v>3954356.4933959921</v>
      </c>
      <c r="G128" s="523">
        <f t="shared" si="38"/>
        <v>4121951.6641276991</v>
      </c>
      <c r="H128" s="526">
        <f t="shared" si="39"/>
        <v>803090.49575882009</v>
      </c>
      <c r="I128" s="577">
        <f t="shared" si="40"/>
        <v>803090.49575882009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3954356.4933959921</v>
      </c>
      <c r="E129" s="522">
        <f>IF(+J96&lt;F128,J96,D129)</f>
        <v>335190.34146341466</v>
      </c>
      <c r="F129" s="523">
        <f t="shared" si="37"/>
        <v>3619166.1519325776</v>
      </c>
      <c r="G129" s="523">
        <f t="shared" si="38"/>
        <v>3786761.3226642851</v>
      </c>
      <c r="H129" s="526">
        <f t="shared" si="39"/>
        <v>765041.62346030155</v>
      </c>
      <c r="I129" s="577">
        <f t="shared" si="40"/>
        <v>765041.62346030155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2040</v>
      </c>
      <c r="D130" s="374">
        <f>IF(F129+SUM(E$99:E129)=D$92,F129,D$92-SUM(E$99:E129))</f>
        <v>3619166.1519325776</v>
      </c>
      <c r="E130" s="522">
        <f>IF(+J96&lt;F129,J96,D130)</f>
        <v>335190.34146341466</v>
      </c>
      <c r="F130" s="523">
        <f t="shared" si="37"/>
        <v>3283975.8104691631</v>
      </c>
      <c r="G130" s="523">
        <f t="shared" si="38"/>
        <v>3451570.9812008701</v>
      </c>
      <c r="H130" s="526">
        <f t="shared" si="39"/>
        <v>726992.75116178277</v>
      </c>
      <c r="I130" s="577">
        <f t="shared" si="40"/>
        <v>726992.75116178277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3283975.8104691631</v>
      </c>
      <c r="E131" s="522">
        <f>IF(+J96&lt;F130,J96,D131)</f>
        <v>335190.34146341466</v>
      </c>
      <c r="F131" s="523">
        <f t="shared" ref="F131:F154" si="41">+D131-E131</f>
        <v>2948785.4690057486</v>
      </c>
      <c r="G131" s="523">
        <f t="shared" ref="G131:G154" si="42">+(F131+D131)/2</f>
        <v>3116380.6397374561</v>
      </c>
      <c r="H131" s="526">
        <f t="shared" si="39"/>
        <v>688943.87886326422</v>
      </c>
      <c r="I131" s="577">
        <f t="shared" si="40"/>
        <v>688943.87886326422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2948785.4690057486</v>
      </c>
      <c r="E132" s="522">
        <f>IF(+J96&lt;F131,J96,D132)</f>
        <v>335190.34146341466</v>
      </c>
      <c r="F132" s="523">
        <f t="shared" si="41"/>
        <v>2613595.1275423341</v>
      </c>
      <c r="G132" s="523">
        <f t="shared" si="42"/>
        <v>2781190.2982740412</v>
      </c>
      <c r="H132" s="526">
        <f t="shared" si="39"/>
        <v>650895.00656474545</v>
      </c>
      <c r="I132" s="577">
        <f t="shared" si="40"/>
        <v>650895.00656474545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2613595.1275423341</v>
      </c>
      <c r="E133" s="522">
        <f>IF(+J96&lt;F132,J96,D133)</f>
        <v>335190.34146341466</v>
      </c>
      <c r="F133" s="523">
        <f t="shared" si="41"/>
        <v>2278404.7860789197</v>
      </c>
      <c r="G133" s="523">
        <f t="shared" si="42"/>
        <v>2445999.9568106271</v>
      </c>
      <c r="H133" s="526">
        <f t="shared" si="39"/>
        <v>612846.1342662269</v>
      </c>
      <c r="I133" s="577">
        <f t="shared" si="40"/>
        <v>612846.1342662269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2278404.7860789197</v>
      </c>
      <c r="E134" s="522">
        <f>IF(+J96&lt;F133,J96,D134)</f>
        <v>335190.34146341466</v>
      </c>
      <c r="F134" s="523">
        <f t="shared" si="41"/>
        <v>1943214.4446155049</v>
      </c>
      <c r="G134" s="523">
        <f t="shared" si="42"/>
        <v>2110809.6153472122</v>
      </c>
      <c r="H134" s="526">
        <f t="shared" si="39"/>
        <v>574797.26196770824</v>
      </c>
      <c r="I134" s="577">
        <f t="shared" si="40"/>
        <v>574797.26196770824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1943214.4446155049</v>
      </c>
      <c r="E135" s="522">
        <f>IF(+J96&lt;F134,J96,D135)</f>
        <v>335190.34146341466</v>
      </c>
      <c r="F135" s="523">
        <f t="shared" si="41"/>
        <v>1608024.1031520902</v>
      </c>
      <c r="G135" s="523">
        <f t="shared" si="42"/>
        <v>1775619.2738837977</v>
      </c>
      <c r="H135" s="526">
        <f t="shared" si="39"/>
        <v>536748.38966918958</v>
      </c>
      <c r="I135" s="577">
        <f t="shared" si="40"/>
        <v>536748.38966918958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9"/>
        <v/>
      </c>
      <c r="C136" s="507">
        <f>IF(D93="","-",+C135+1)</f>
        <v>2046</v>
      </c>
      <c r="D136" s="374">
        <f>IF(F135+SUM(E$99:E135)=D$92,F135,D$92-SUM(E$99:E135))</f>
        <v>1608024.1031520902</v>
      </c>
      <c r="E136" s="522">
        <f>IF(+J96&lt;F135,J96,D136)</f>
        <v>335190.34146341466</v>
      </c>
      <c r="F136" s="523">
        <f t="shared" si="41"/>
        <v>1272833.7616886755</v>
      </c>
      <c r="G136" s="523">
        <f t="shared" si="42"/>
        <v>1440428.9324203827</v>
      </c>
      <c r="H136" s="526">
        <f t="shared" si="39"/>
        <v>498699.5173706708</v>
      </c>
      <c r="I136" s="577">
        <f t="shared" si="40"/>
        <v>498699.5173706708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9"/>
        <v/>
      </c>
      <c r="C137" s="507">
        <f>IF(D93="","-",+C136+1)</f>
        <v>2047</v>
      </c>
      <c r="D137" s="374">
        <f>IF(F136+SUM(E$99:E136)=D$92,F136,D$92-SUM(E$99:E136))</f>
        <v>1272833.7616886755</v>
      </c>
      <c r="E137" s="522">
        <f>IF(+J96&lt;F136,J96,D137)</f>
        <v>335190.34146341466</v>
      </c>
      <c r="F137" s="523">
        <f t="shared" si="41"/>
        <v>937643.42022526078</v>
      </c>
      <c r="G137" s="523">
        <f t="shared" si="42"/>
        <v>1105238.5909569683</v>
      </c>
      <c r="H137" s="526">
        <f t="shared" si="39"/>
        <v>460650.6450721522</v>
      </c>
      <c r="I137" s="577">
        <f t="shared" si="40"/>
        <v>460650.6450721522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937643.42022526078</v>
      </c>
      <c r="E138" s="522">
        <f>IF(+J96&lt;F137,J96,D138)</f>
        <v>335190.34146341466</v>
      </c>
      <c r="F138" s="523">
        <f t="shared" si="41"/>
        <v>602453.07876184606</v>
      </c>
      <c r="G138" s="523">
        <f t="shared" si="42"/>
        <v>770048.24949355342</v>
      </c>
      <c r="H138" s="526">
        <f t="shared" si="39"/>
        <v>422601.77277363348</v>
      </c>
      <c r="I138" s="577">
        <f t="shared" si="40"/>
        <v>422601.77277363348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602453.07876184606</v>
      </c>
      <c r="E139" s="522">
        <f>IF(+J96&lt;F138,J96,D139)</f>
        <v>335190.34146341466</v>
      </c>
      <c r="F139" s="523">
        <f t="shared" si="41"/>
        <v>267262.7372984314</v>
      </c>
      <c r="G139" s="523">
        <f t="shared" si="42"/>
        <v>434857.9080301387</v>
      </c>
      <c r="H139" s="526">
        <f t="shared" si="39"/>
        <v>384552.90047511482</v>
      </c>
      <c r="I139" s="577">
        <f t="shared" si="40"/>
        <v>384552.90047511482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9"/>
        <v/>
      </c>
      <c r="C140" s="507">
        <f>IF(D93="","-",+C139+1)</f>
        <v>2050</v>
      </c>
      <c r="D140" s="374">
        <f>IF(F139+SUM(E$99:E139)=D$92,F139,D$92-SUM(E$99:E139))</f>
        <v>267262.7372984314</v>
      </c>
      <c r="E140" s="522">
        <f>IF(+J96&lt;F139,J96,D140)</f>
        <v>267262.7372984314</v>
      </c>
      <c r="F140" s="523">
        <f t="shared" si="41"/>
        <v>0</v>
      </c>
      <c r="G140" s="523">
        <f t="shared" si="42"/>
        <v>133631.3686492157</v>
      </c>
      <c r="H140" s="526">
        <f t="shared" si="39"/>
        <v>282431.79872965178</v>
      </c>
      <c r="I140" s="577">
        <f t="shared" si="40"/>
        <v>282431.79872965178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1"/>
        <v>0</v>
      </c>
      <c r="G141" s="523">
        <f t="shared" si="42"/>
        <v>0</v>
      </c>
      <c r="H141" s="526">
        <f t="shared" si="39"/>
        <v>0</v>
      </c>
      <c r="I141" s="577">
        <f t="shared" si="40"/>
        <v>0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13742804.000000002</v>
      </c>
      <c r="F155" s="375"/>
      <c r="G155" s="375"/>
      <c r="H155" s="375">
        <f>SUM(H99:H154)</f>
        <v>48615339.99667003</v>
      </c>
      <c r="I155" s="375">
        <f>SUM(I99:I154)</f>
        <v>48615339.99667003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57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144421.44017766218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144421.44017766218</v>
      </c>
      <c r="O6" s="269"/>
      <c r="P6" s="269"/>
    </row>
    <row r="7" spans="1:16" ht="13.5" thickBot="1">
      <c r="C7" s="467" t="s">
        <v>48</v>
      </c>
      <c r="D7" s="624" t="s">
        <v>363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364</v>
      </c>
      <c r="E9" s="637" t="s">
        <v>406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1231361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29318.119047619046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 t="shared" ref="K17:K22" si="1">+G17</f>
        <v>160163.51487370714</v>
      </c>
      <c r="L17" s="513">
        <f t="shared" ref="L17:L72" si="2">IF(K17&lt;&gt;0,+G17-K17,0)</f>
        <v>0</v>
      </c>
      <c r="M17" s="512">
        <f t="shared" ref="M17:M22" si="3">+H17</f>
        <v>160163.51487370714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 t="shared" si="1"/>
        <v>177663.43856764107</v>
      </c>
      <c r="L18" s="519">
        <f>IF(K18&lt;&gt;0,+G18-K18,0)</f>
        <v>0</v>
      </c>
      <c r="M18" s="518">
        <f t="shared" si="3"/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161333.36946102462</v>
      </c>
      <c r="H19" s="657">
        <v>161333.36946102462</v>
      </c>
      <c r="I19" s="511">
        <f t="shared" si="0"/>
        <v>0</v>
      </c>
      <c r="J19" s="511"/>
      <c r="K19" s="518">
        <f t="shared" si="1"/>
        <v>161333.36946102462</v>
      </c>
      <c r="L19" s="519">
        <f>IF(K19&lt;&gt;0,+G19-K19,0)</f>
        <v>0</v>
      </c>
      <c r="M19" s="518">
        <f t="shared" si="3"/>
        <v>161333.36946102462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51">
        <v>1158635.4209005213</v>
      </c>
      <c r="E20" s="656">
        <v>28624.60465116279</v>
      </c>
      <c r="F20" s="651">
        <v>1130010.8162493585</v>
      </c>
      <c r="G20" s="650">
        <v>142548.46223135307</v>
      </c>
      <c r="H20" s="657">
        <v>142548.46223135307</v>
      </c>
      <c r="I20" s="511">
        <f t="shared" si="0"/>
        <v>0</v>
      </c>
      <c r="J20" s="511"/>
      <c r="K20" s="518">
        <f t="shared" si="1"/>
        <v>142548.46223135307</v>
      </c>
      <c r="L20" s="519">
        <f>IF(K20&lt;&gt;0,+G20-K20,0)</f>
        <v>0</v>
      </c>
      <c r="M20" s="518">
        <f t="shared" si="3"/>
        <v>142548.46223135307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>IU</v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171553.427668449</v>
      </c>
      <c r="H21" s="657">
        <v>171553.427668449</v>
      </c>
      <c r="I21" s="511">
        <f t="shared" si="0"/>
        <v>0</v>
      </c>
      <c r="J21" s="511"/>
      <c r="K21" s="518">
        <f t="shared" si="1"/>
        <v>171553.427668449</v>
      </c>
      <c r="L21" s="519">
        <f>IF(K21&lt;&gt;0,+G21-K21,0)</f>
        <v>0</v>
      </c>
      <c r="M21" s="518">
        <f t="shared" si="3"/>
        <v>171553.427668449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51">
        <v>1100492.8894200902</v>
      </c>
      <c r="E22" s="656">
        <v>29318.119047619046</v>
      </c>
      <c r="F22" s="651">
        <v>1071174.7703724713</v>
      </c>
      <c r="G22" s="650">
        <v>144421.44017766218</v>
      </c>
      <c r="H22" s="657">
        <v>144421.44017766218</v>
      </c>
      <c r="I22" s="511">
        <f t="shared" si="0"/>
        <v>0</v>
      </c>
      <c r="J22" s="511"/>
      <c r="K22" s="518">
        <f t="shared" si="1"/>
        <v>144421.44017766218</v>
      </c>
      <c r="L22" s="519">
        <f>IF(K22&lt;&gt;0,+G22-K22,0)</f>
        <v>0</v>
      </c>
      <c r="M22" s="518">
        <f t="shared" si="3"/>
        <v>144421.44017766218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/>
      </c>
      <c r="C23" s="507">
        <f>IF(D11="","-",+C22+1)</f>
        <v>2022</v>
      </c>
      <c r="D23" s="523">
        <f>IF(F22+SUM(E$17:E22)=D$10,F22,D$10-SUM(E$17:E22))</f>
        <v>1071174.7703724713</v>
      </c>
      <c r="E23" s="522">
        <f>IF(+I14&lt;F22,I14,D23)</f>
        <v>29318.119047619046</v>
      </c>
      <c r="F23" s="523">
        <f t="shared" ref="F23:F72" si="7">+D23-E23</f>
        <v>1041856.6513248523</v>
      </c>
      <c r="G23" s="524">
        <f t="shared" ref="G23:G49" si="8">+I$12*((D23+F23)/2)+E23</f>
        <v>142172.98652660896</v>
      </c>
      <c r="H23" s="491">
        <f t="shared" ref="H23:H49" si="9">+I$13*((D23+F23)/2)+E23</f>
        <v>142172.98652660896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1041856.6513248523</v>
      </c>
      <c r="E24" s="522">
        <f>IF(+I14&lt;F23,I14,D24)</f>
        <v>29318.119047619046</v>
      </c>
      <c r="F24" s="523">
        <f t="shared" si="7"/>
        <v>1012538.5322772332</v>
      </c>
      <c r="G24" s="524">
        <f t="shared" si="8"/>
        <v>139041.28445547313</v>
      </c>
      <c r="H24" s="491">
        <f t="shared" si="9"/>
        <v>139041.28445547313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1012538.5322772332</v>
      </c>
      <c r="E25" s="522">
        <f>IF(+I14&lt;F24,I14,D25)</f>
        <v>29318.119047619046</v>
      </c>
      <c r="F25" s="523">
        <f t="shared" si="7"/>
        <v>983220.41322961415</v>
      </c>
      <c r="G25" s="524">
        <f t="shared" si="8"/>
        <v>135909.58238433729</v>
      </c>
      <c r="H25" s="491">
        <f t="shared" si="9"/>
        <v>135909.58238433729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983220.41322961415</v>
      </c>
      <c r="E26" s="522">
        <f>IF(+I14&lt;F25,I14,D26)</f>
        <v>29318.119047619046</v>
      </c>
      <c r="F26" s="523">
        <f t="shared" si="7"/>
        <v>953902.29418199509</v>
      </c>
      <c r="G26" s="524">
        <f t="shared" si="8"/>
        <v>132777.88031320146</v>
      </c>
      <c r="H26" s="491">
        <f t="shared" si="9"/>
        <v>132777.88031320146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953902.29418199509</v>
      </c>
      <c r="E27" s="522">
        <f>IF(+I14&lt;F26,I14,D27)</f>
        <v>29318.119047619046</v>
      </c>
      <c r="F27" s="523">
        <f t="shared" si="7"/>
        <v>924584.17513437604</v>
      </c>
      <c r="G27" s="524">
        <f t="shared" si="8"/>
        <v>129646.17824206562</v>
      </c>
      <c r="H27" s="491">
        <f t="shared" si="9"/>
        <v>129646.17824206562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924584.17513437604</v>
      </c>
      <c r="E28" s="522">
        <f>IF(+I14&lt;F27,I14,D28)</f>
        <v>29318.119047619046</v>
      </c>
      <c r="F28" s="523">
        <f t="shared" si="7"/>
        <v>895266.05608675699</v>
      </c>
      <c r="G28" s="524">
        <f t="shared" si="8"/>
        <v>126514.47617092979</v>
      </c>
      <c r="H28" s="491">
        <f t="shared" si="9"/>
        <v>126514.47617092979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895266.05608675699</v>
      </c>
      <c r="E29" s="522">
        <f>IF(+I14&lt;F28,I14,D29)</f>
        <v>29318.119047619046</v>
      </c>
      <c r="F29" s="523">
        <f t="shared" si="7"/>
        <v>865947.93703913793</v>
      </c>
      <c r="G29" s="524">
        <f t="shared" si="8"/>
        <v>123382.77409979398</v>
      </c>
      <c r="H29" s="491">
        <f t="shared" si="9"/>
        <v>123382.77409979398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865947.93703913793</v>
      </c>
      <c r="E30" s="522">
        <f>IF(+I14&lt;F29,I14,D30)</f>
        <v>29318.119047619046</v>
      </c>
      <c r="F30" s="523">
        <f t="shared" si="7"/>
        <v>836629.81799151888</v>
      </c>
      <c r="G30" s="524">
        <f t="shared" si="8"/>
        <v>120251.07202865812</v>
      </c>
      <c r="H30" s="491">
        <f t="shared" si="9"/>
        <v>120251.07202865812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836629.81799151888</v>
      </c>
      <c r="E31" s="522">
        <f>IF(+I14&lt;F30,I14,D31)</f>
        <v>29318.119047619046</v>
      </c>
      <c r="F31" s="523">
        <f t="shared" si="7"/>
        <v>807311.69894389983</v>
      </c>
      <c r="G31" s="524">
        <f t="shared" si="8"/>
        <v>117119.36995752231</v>
      </c>
      <c r="H31" s="491">
        <f t="shared" si="9"/>
        <v>117119.36995752231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807311.69894389983</v>
      </c>
      <c r="E32" s="522">
        <f>IF(+I14&lt;F31,I14,D32)</f>
        <v>29318.119047619046</v>
      </c>
      <c r="F32" s="523">
        <f t="shared" si="7"/>
        <v>777993.57989628077</v>
      </c>
      <c r="G32" s="524">
        <f t="shared" si="8"/>
        <v>113987.66788638648</v>
      </c>
      <c r="H32" s="491">
        <f t="shared" si="9"/>
        <v>113987.66788638648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777993.57989628077</v>
      </c>
      <c r="E33" s="522">
        <f>IF(+I14&lt;F32,I14,D33)</f>
        <v>29318.119047619046</v>
      </c>
      <c r="F33" s="523">
        <f t="shared" si="7"/>
        <v>748675.46084866172</v>
      </c>
      <c r="G33" s="524">
        <f t="shared" si="8"/>
        <v>110855.96581525065</v>
      </c>
      <c r="H33" s="491">
        <f t="shared" si="9"/>
        <v>110855.96581525065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748675.46084866172</v>
      </c>
      <c r="E34" s="522">
        <f>IF(+I14&lt;F33,I14,D34)</f>
        <v>29318.119047619046</v>
      </c>
      <c r="F34" s="523">
        <f t="shared" si="7"/>
        <v>719357.34180104267</v>
      </c>
      <c r="G34" s="524">
        <f t="shared" si="8"/>
        <v>107724.26374411481</v>
      </c>
      <c r="H34" s="491">
        <f t="shared" si="9"/>
        <v>107724.26374411481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719357.34180104267</v>
      </c>
      <c r="E35" s="522">
        <f>IF(+I14&lt;F34,I14,D35)</f>
        <v>29318.119047619046</v>
      </c>
      <c r="F35" s="523">
        <f t="shared" si="7"/>
        <v>690039.22275342362</v>
      </c>
      <c r="G35" s="524">
        <f t="shared" si="8"/>
        <v>104592.56167297901</v>
      </c>
      <c r="H35" s="491">
        <f t="shared" si="9"/>
        <v>104592.56167297901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690039.22275342362</v>
      </c>
      <c r="E36" s="522">
        <f>IF(+I14&lt;F35,I14,D36)</f>
        <v>29318.119047619046</v>
      </c>
      <c r="F36" s="523">
        <f t="shared" si="7"/>
        <v>660721.10370580456</v>
      </c>
      <c r="G36" s="524">
        <f t="shared" si="8"/>
        <v>101460.85960184314</v>
      </c>
      <c r="H36" s="491">
        <f t="shared" si="9"/>
        <v>101460.85960184314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660721.10370580456</v>
      </c>
      <c r="E37" s="522">
        <f>IF(+I14&lt;F36,I14,D37)</f>
        <v>29318.119047619046</v>
      </c>
      <c r="F37" s="523">
        <f t="shared" si="7"/>
        <v>631402.98465818551</v>
      </c>
      <c r="G37" s="524">
        <f t="shared" si="8"/>
        <v>98329.157530707336</v>
      </c>
      <c r="H37" s="491">
        <f t="shared" si="9"/>
        <v>98329.157530707336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631402.98465818551</v>
      </c>
      <c r="E38" s="522">
        <f>IF(+I14&lt;F37,I14,D38)</f>
        <v>29318.119047619046</v>
      </c>
      <c r="F38" s="523">
        <f t="shared" si="7"/>
        <v>602084.86561056646</v>
      </c>
      <c r="G38" s="524">
        <f t="shared" si="8"/>
        <v>95197.455459571502</v>
      </c>
      <c r="H38" s="491">
        <f t="shared" si="9"/>
        <v>95197.455459571502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602084.86561056646</v>
      </c>
      <c r="E39" s="522">
        <f>IF(+I14&lt;F38,I14,D39)</f>
        <v>29318.119047619046</v>
      </c>
      <c r="F39" s="523">
        <f t="shared" si="7"/>
        <v>572766.7465629474</v>
      </c>
      <c r="G39" s="524">
        <f t="shared" si="8"/>
        <v>92065.753388435667</v>
      </c>
      <c r="H39" s="491">
        <f t="shared" si="9"/>
        <v>92065.753388435667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572766.7465629474</v>
      </c>
      <c r="E40" s="522">
        <f>IF(+I14&lt;F39,I14,D40)</f>
        <v>29318.119047619046</v>
      </c>
      <c r="F40" s="523">
        <f t="shared" si="7"/>
        <v>543448.62751532835</v>
      </c>
      <c r="G40" s="524">
        <f t="shared" si="8"/>
        <v>88934.051317299833</v>
      </c>
      <c r="H40" s="491">
        <f t="shared" si="9"/>
        <v>88934.051317299833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543448.62751532835</v>
      </c>
      <c r="E41" s="522">
        <f>IF(+I14&lt;F40,I14,D41)</f>
        <v>29318.119047619046</v>
      </c>
      <c r="F41" s="523">
        <f t="shared" si="7"/>
        <v>514130.5084677093</v>
      </c>
      <c r="G41" s="524">
        <f t="shared" si="8"/>
        <v>85802.349246164013</v>
      </c>
      <c r="H41" s="491">
        <f t="shared" si="9"/>
        <v>85802.349246164013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514130.5084677093</v>
      </c>
      <c r="E42" s="522">
        <f>IF(+I14&lt;F41,I14,D42)</f>
        <v>29318.119047619046</v>
      </c>
      <c r="F42" s="523">
        <f t="shared" si="7"/>
        <v>484812.38942009024</v>
      </c>
      <c r="G42" s="524">
        <f t="shared" si="8"/>
        <v>82670.647175028178</v>
      </c>
      <c r="H42" s="491">
        <f t="shared" si="9"/>
        <v>82670.647175028178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484812.38942009024</v>
      </c>
      <c r="E43" s="522">
        <f>IF(+I14&lt;F42,I14,D43)</f>
        <v>29318.119047619046</v>
      </c>
      <c r="F43" s="523">
        <f t="shared" si="7"/>
        <v>455494.27037247119</v>
      </c>
      <c r="G43" s="524">
        <f t="shared" si="8"/>
        <v>79538.945103892358</v>
      </c>
      <c r="H43" s="491">
        <f t="shared" si="9"/>
        <v>79538.945103892358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455494.27037247119</v>
      </c>
      <c r="E44" s="522">
        <f>IF(+I14&lt;F43,I14,D44)</f>
        <v>29318.119047619046</v>
      </c>
      <c r="F44" s="523">
        <f t="shared" si="7"/>
        <v>426176.15132485214</v>
      </c>
      <c r="G44" s="524">
        <f t="shared" si="8"/>
        <v>76407.243032756523</v>
      </c>
      <c r="H44" s="491">
        <f t="shared" si="9"/>
        <v>76407.243032756523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426176.15132485214</v>
      </c>
      <c r="E45" s="522">
        <f>IF(+I14&lt;F44,I14,D45)</f>
        <v>29318.119047619046</v>
      </c>
      <c r="F45" s="523">
        <f t="shared" si="7"/>
        <v>396858.03227723308</v>
      </c>
      <c r="G45" s="524">
        <f t="shared" si="8"/>
        <v>73275.540961620689</v>
      </c>
      <c r="H45" s="491">
        <f t="shared" si="9"/>
        <v>73275.540961620689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396858.03227723308</v>
      </c>
      <c r="E46" s="522">
        <f>IF(+I14&lt;F45,I14,D46)</f>
        <v>29318.119047619046</v>
      </c>
      <c r="F46" s="523">
        <f t="shared" si="7"/>
        <v>367539.91322961403</v>
      </c>
      <c r="G46" s="524">
        <f t="shared" si="8"/>
        <v>70143.838890484854</v>
      </c>
      <c r="H46" s="491">
        <f t="shared" si="9"/>
        <v>70143.838890484854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367539.91322961403</v>
      </c>
      <c r="E47" s="522">
        <f>IF(+I14&lt;F46,I14,D47)</f>
        <v>29318.119047619046</v>
      </c>
      <c r="F47" s="523">
        <f t="shared" si="7"/>
        <v>338221.79418199498</v>
      </c>
      <c r="G47" s="524">
        <f t="shared" si="8"/>
        <v>67012.13681934902</v>
      </c>
      <c r="H47" s="491">
        <f t="shared" si="9"/>
        <v>67012.13681934902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338221.79418199498</v>
      </c>
      <c r="E48" s="522">
        <f>IF(+I14&lt;F47,I14,D48)</f>
        <v>29318.119047619046</v>
      </c>
      <c r="F48" s="523">
        <f t="shared" si="7"/>
        <v>308903.67513437592</v>
      </c>
      <c r="G48" s="524">
        <f t="shared" si="8"/>
        <v>63880.4347482132</v>
      </c>
      <c r="H48" s="491">
        <f t="shared" si="9"/>
        <v>63880.4347482132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308903.67513437592</v>
      </c>
      <c r="E49" s="522">
        <f>IF(+I14&lt;F48,I14,D49)</f>
        <v>29318.119047619046</v>
      </c>
      <c r="F49" s="523">
        <f t="shared" si="7"/>
        <v>279585.55608675687</v>
      </c>
      <c r="G49" s="524">
        <f t="shared" si="8"/>
        <v>60748.732677077365</v>
      </c>
      <c r="H49" s="491">
        <f t="shared" si="9"/>
        <v>60748.732677077365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279585.55608675687</v>
      </c>
      <c r="E50" s="522">
        <f>IF(+I14&lt;F49,I14,D50)</f>
        <v>29318.119047619046</v>
      </c>
      <c r="F50" s="523">
        <f t="shared" si="7"/>
        <v>250267.43703913782</v>
      </c>
      <c r="G50" s="524">
        <f t="shared" ref="G50:G72" si="10">+I$12*((D50+F50)/2)+E50</f>
        <v>57617.030605941538</v>
      </c>
      <c r="H50" s="491">
        <f t="shared" ref="H50:H72" si="11">+I$13*((D50+F50)/2)+E50</f>
        <v>57617.030605941538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250267.43703913782</v>
      </c>
      <c r="E51" s="522">
        <f>IF(+I14&lt;F50,I14,D51)</f>
        <v>29318.119047619046</v>
      </c>
      <c r="F51" s="523">
        <f t="shared" si="7"/>
        <v>220949.31799151876</v>
      </c>
      <c r="G51" s="524">
        <f t="shared" si="10"/>
        <v>54485.328534805711</v>
      </c>
      <c r="H51" s="491">
        <f t="shared" si="11"/>
        <v>54485.328534805711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220949.31799151876</v>
      </c>
      <c r="E52" s="522">
        <f>IF(+I14&lt;F51,I14,D52)</f>
        <v>29318.119047619046</v>
      </c>
      <c r="F52" s="523">
        <f t="shared" si="7"/>
        <v>191631.19894389971</v>
      </c>
      <c r="G52" s="524">
        <f t="shared" si="10"/>
        <v>51353.626463669876</v>
      </c>
      <c r="H52" s="491">
        <f t="shared" si="11"/>
        <v>51353.626463669876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191631.19894389971</v>
      </c>
      <c r="E53" s="522">
        <f>IF(+I14&lt;F52,I14,D53)</f>
        <v>29318.119047619046</v>
      </c>
      <c r="F53" s="523">
        <f t="shared" si="7"/>
        <v>162313.07989628066</v>
      </c>
      <c r="G53" s="524">
        <f t="shared" si="10"/>
        <v>48221.924392534042</v>
      </c>
      <c r="H53" s="491">
        <f t="shared" si="11"/>
        <v>48221.924392534042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162313.07989628066</v>
      </c>
      <c r="E54" s="522">
        <f>IF(+I14&lt;F53,I14,D54)</f>
        <v>29318.119047619046</v>
      </c>
      <c r="F54" s="523">
        <f t="shared" si="7"/>
        <v>132994.96084866161</v>
      </c>
      <c r="G54" s="524">
        <f t="shared" si="10"/>
        <v>45090.222321398214</v>
      </c>
      <c r="H54" s="491">
        <f t="shared" si="11"/>
        <v>45090.222321398214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132994.96084866161</v>
      </c>
      <c r="E55" s="522">
        <f>IF(+I14&lt;F54,I14,D55)</f>
        <v>29318.119047619046</v>
      </c>
      <c r="F55" s="523">
        <f t="shared" si="7"/>
        <v>103676.84180104255</v>
      </c>
      <c r="G55" s="524">
        <f t="shared" si="10"/>
        <v>41958.520250262387</v>
      </c>
      <c r="H55" s="491">
        <f t="shared" si="11"/>
        <v>41958.520250262387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103676.84180104255</v>
      </c>
      <c r="E56" s="522">
        <f>IF(+I14&lt;F55,I14,D56)</f>
        <v>29318.119047619046</v>
      </c>
      <c r="F56" s="523">
        <f t="shared" si="7"/>
        <v>74358.722753423499</v>
      </c>
      <c r="G56" s="524">
        <f t="shared" si="10"/>
        <v>38826.818179126552</v>
      </c>
      <c r="H56" s="491">
        <f t="shared" si="11"/>
        <v>38826.818179126552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74358.722753423499</v>
      </c>
      <c r="E57" s="522">
        <f>IF(+I14&lt;F56,I14,D57)</f>
        <v>29318.119047619046</v>
      </c>
      <c r="F57" s="523">
        <f t="shared" si="7"/>
        <v>45040.603705804453</v>
      </c>
      <c r="G57" s="524">
        <f t="shared" si="10"/>
        <v>35695.116107990725</v>
      </c>
      <c r="H57" s="491">
        <f t="shared" si="11"/>
        <v>35695.116107990725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45040.603705804453</v>
      </c>
      <c r="E58" s="522">
        <f>IF(+I14&lt;F57,I14,D58)</f>
        <v>29318.119047619046</v>
      </c>
      <c r="F58" s="523">
        <f t="shared" si="7"/>
        <v>15722.484658185407</v>
      </c>
      <c r="G58" s="524">
        <f t="shared" si="10"/>
        <v>32563.414036854898</v>
      </c>
      <c r="H58" s="491">
        <f t="shared" si="11"/>
        <v>32563.414036854898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15722.484658185407</v>
      </c>
      <c r="E59" s="522">
        <f>IF(+I14&lt;F58,I14,D59)</f>
        <v>15722.484658185407</v>
      </c>
      <c r="F59" s="523">
        <f t="shared" si="7"/>
        <v>0</v>
      </c>
      <c r="G59" s="524">
        <f t="shared" si="10"/>
        <v>16562.206635019375</v>
      </c>
      <c r="H59" s="491">
        <f t="shared" si="11"/>
        <v>16562.206635019375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1231360.9999999995</v>
      </c>
      <c r="F73" s="375"/>
      <c r="G73" s="375">
        <f>SUM(G17:G72)</f>
        <v>4119501.0697572059</v>
      </c>
      <c r="H73" s="375">
        <f>SUM(H17:H72)</f>
        <v>4119501.0697572059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144421.44017766218</v>
      </c>
      <c r="N87" s="546">
        <f>IF(J92&lt;D11,0,VLOOKUP(J92,C17:O72,11))</f>
        <v>144421.44017766218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152704.69055329741</v>
      </c>
      <c r="N88" s="550">
        <f>IF(J92&lt;D11,0,VLOOKUP(J92,C99:P154,7))</f>
        <v>152704.69055329741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8283.2503756352235</v>
      </c>
      <c r="N89" s="555">
        <f>+N88-N87</f>
        <v>8283.2503756352235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483">
        <v>1231361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30033.195121951219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12">+I99-H99</f>
        <v>0</v>
      </c>
      <c r="K99" s="514"/>
      <c r="L99" s="512">
        <f>+H99</f>
        <v>96000.47636801879</v>
      </c>
      <c r="M99" s="513">
        <f t="shared" ref="M99:M130" si="13">IF(L99&lt;&gt;0,+H99-L99,0)</f>
        <v>0</v>
      </c>
      <c r="N99" s="512">
        <f>+I99</f>
        <v>96000.47636801879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12"/>
        <v>0</v>
      </c>
      <c r="K100" s="514"/>
      <c r="L100" s="655">
        <f>+H100</f>
        <v>174794.62902245519</v>
      </c>
      <c r="M100" s="514">
        <f t="shared" si="13"/>
        <v>0</v>
      </c>
      <c r="N100" s="655">
        <f>+I100</f>
        <v>174794.62902245519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12"/>
        <v>0</v>
      </c>
      <c r="K101" s="514"/>
      <c r="L101" s="655">
        <f>+H101</f>
        <v>152696.03603974119</v>
      </c>
      <c r="M101" s="514">
        <f t="shared" ref="M101" si="17">IF(L101&lt;&gt;0,+H101-L101,0)</f>
        <v>0</v>
      </c>
      <c r="N101" s="655">
        <f>+I101</f>
        <v>152696.03603974119</v>
      </c>
      <c r="O101" s="514">
        <f t="shared" ref="O101" si="18">IF(N101&lt;&gt;0,+I101-N101,0)</f>
        <v>0</v>
      </c>
      <c r="P101" s="514">
        <f t="shared" ref="P101" si="19">+O101-M101</f>
        <v>0</v>
      </c>
    </row>
    <row r="102" spans="1:16">
      <c r="B102" s="195" t="str">
        <f t="shared" si="16"/>
        <v/>
      </c>
      <c r="C102" s="507">
        <f>IF(D93="","-",+C101+1)</f>
        <v>2019</v>
      </c>
      <c r="D102" s="629">
        <v>1153641.6921373203</v>
      </c>
      <c r="E102" s="630">
        <v>28636.302325581397</v>
      </c>
      <c r="F102" s="631">
        <v>1125005.3898117389</v>
      </c>
      <c r="G102" s="631">
        <v>1139323.5409745295</v>
      </c>
      <c r="H102" s="633">
        <v>150590.11683973201</v>
      </c>
      <c r="I102" s="634">
        <v>150590.11683973201</v>
      </c>
      <c r="J102" s="514">
        <f t="shared" si="12"/>
        <v>0</v>
      </c>
      <c r="K102" s="514"/>
      <c r="L102" s="655">
        <f>+H102</f>
        <v>150590.11683973201</v>
      </c>
      <c r="M102" s="514">
        <f t="shared" ref="M102" si="20">IF(L102&lt;&gt;0,+H102-L102,0)</f>
        <v>0</v>
      </c>
      <c r="N102" s="655">
        <f>+I102</f>
        <v>150590.11683973201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1125005.3898117389</v>
      </c>
      <c r="E103" s="630">
        <v>29318.119047619046</v>
      </c>
      <c r="F103" s="631">
        <v>1095687.2707641199</v>
      </c>
      <c r="G103" s="631">
        <v>1110346.3302879294</v>
      </c>
      <c r="H103" s="633">
        <v>148762.32919982137</v>
      </c>
      <c r="I103" s="634">
        <v>148762.32919982137</v>
      </c>
      <c r="J103" s="514">
        <f t="shared" si="12"/>
        <v>0</v>
      </c>
      <c r="K103" s="514"/>
      <c r="L103" s="655">
        <f>+H103</f>
        <v>148762.32919982137</v>
      </c>
      <c r="M103" s="514">
        <f t="shared" ref="M103" si="21">IF(L103&lt;&gt;0,+H103-L103,0)</f>
        <v>0</v>
      </c>
      <c r="N103" s="655">
        <f>+I103</f>
        <v>148762.32919982137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1095687.2707641199</v>
      </c>
      <c r="E104" s="522">
        <f>IF(+J96&lt;F103,J96,D104)</f>
        <v>30033.195121951219</v>
      </c>
      <c r="F104" s="523">
        <f t="shared" ref="F104:F130" si="22">+D104-E104</f>
        <v>1065654.0756421688</v>
      </c>
      <c r="G104" s="523">
        <f t="shared" ref="G104:G130" si="23">+(F104+D104)/2</f>
        <v>1080670.6732031442</v>
      </c>
      <c r="H104" s="526">
        <f t="shared" ref="H104:H154" si="24">+J$94*G104+E104</f>
        <v>152704.69055329741</v>
      </c>
      <c r="I104" s="577">
        <f t="shared" ref="I104:I154" si="25">+J$95*G104+E104</f>
        <v>152704.69055329741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1065654.0756421688</v>
      </c>
      <c r="E105" s="522">
        <f>IF(+J96&lt;F104,J96,D105)</f>
        <v>30033.195121951219</v>
      </c>
      <c r="F105" s="523">
        <f t="shared" si="22"/>
        <v>1035620.8805202176</v>
      </c>
      <c r="G105" s="523">
        <f t="shared" si="23"/>
        <v>1050637.4780811933</v>
      </c>
      <c r="H105" s="526">
        <f t="shared" si="24"/>
        <v>149295.49564355586</v>
      </c>
      <c r="I105" s="577">
        <f t="shared" si="25"/>
        <v>149295.49564355586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1035620.8805202176</v>
      </c>
      <c r="E106" s="522">
        <f>IF(+J96&lt;F105,J96,D106)</f>
        <v>30033.195121951219</v>
      </c>
      <c r="F106" s="523">
        <f t="shared" si="22"/>
        <v>1005587.6853982664</v>
      </c>
      <c r="G106" s="523">
        <f t="shared" si="23"/>
        <v>1020604.282959242</v>
      </c>
      <c r="H106" s="526">
        <f t="shared" si="24"/>
        <v>145886.30073381428</v>
      </c>
      <c r="I106" s="577">
        <f t="shared" si="25"/>
        <v>145886.30073381428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1005587.6853982664</v>
      </c>
      <c r="E107" s="522">
        <f>IF(+J96&lt;F106,J96,D107)</f>
        <v>30033.195121951219</v>
      </c>
      <c r="F107" s="523">
        <f t="shared" si="22"/>
        <v>975554.49027631525</v>
      </c>
      <c r="G107" s="523">
        <f t="shared" si="23"/>
        <v>990571.08783729083</v>
      </c>
      <c r="H107" s="526">
        <f t="shared" si="24"/>
        <v>142477.1058240727</v>
      </c>
      <c r="I107" s="577">
        <f t="shared" si="25"/>
        <v>142477.1058240727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975554.49027631525</v>
      </c>
      <c r="E108" s="522">
        <f>IF(+J96&lt;F107,J96,D108)</f>
        <v>30033.195121951219</v>
      </c>
      <c r="F108" s="523">
        <f t="shared" si="22"/>
        <v>945521.29515436408</v>
      </c>
      <c r="G108" s="523">
        <f t="shared" si="23"/>
        <v>960537.89271533967</v>
      </c>
      <c r="H108" s="526">
        <f t="shared" si="24"/>
        <v>139067.91091433112</v>
      </c>
      <c r="I108" s="577">
        <f t="shared" si="25"/>
        <v>139067.91091433112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945521.29515436408</v>
      </c>
      <c r="E109" s="522">
        <f>IF(+J96&lt;F108,J96,D109)</f>
        <v>30033.195121951219</v>
      </c>
      <c r="F109" s="523">
        <f t="shared" si="22"/>
        <v>915488.10003241291</v>
      </c>
      <c r="G109" s="523">
        <f t="shared" si="23"/>
        <v>930504.6975933885</v>
      </c>
      <c r="H109" s="526">
        <f t="shared" si="24"/>
        <v>135658.71600458954</v>
      </c>
      <c r="I109" s="577">
        <f t="shared" si="25"/>
        <v>135658.71600458954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915488.10003241291</v>
      </c>
      <c r="E110" s="522">
        <f>IF(+J96&lt;F109,J96,D110)</f>
        <v>30033.195121951219</v>
      </c>
      <c r="F110" s="523">
        <f t="shared" si="22"/>
        <v>885454.90491046174</v>
      </c>
      <c r="G110" s="523">
        <f t="shared" si="23"/>
        <v>900471.50247143733</v>
      </c>
      <c r="H110" s="526">
        <f t="shared" si="24"/>
        <v>132249.52109484797</v>
      </c>
      <c r="I110" s="577">
        <f t="shared" si="25"/>
        <v>132249.52109484797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885454.90491046174</v>
      </c>
      <c r="E111" s="522">
        <f>IF(+J96&lt;F110,J96,D111)</f>
        <v>30033.195121951219</v>
      </c>
      <c r="F111" s="523">
        <f t="shared" si="22"/>
        <v>855421.70978851058</v>
      </c>
      <c r="G111" s="523">
        <f t="shared" si="23"/>
        <v>870438.30734948616</v>
      </c>
      <c r="H111" s="526">
        <f t="shared" si="24"/>
        <v>128840.32618510639</v>
      </c>
      <c r="I111" s="577">
        <f t="shared" si="25"/>
        <v>128840.32618510639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855421.70978851058</v>
      </c>
      <c r="E112" s="522">
        <f>IF(+J96&lt;F111,J96,D112)</f>
        <v>30033.195121951219</v>
      </c>
      <c r="F112" s="523">
        <f t="shared" si="22"/>
        <v>825388.51466655941</v>
      </c>
      <c r="G112" s="523">
        <f t="shared" si="23"/>
        <v>840405.11222753499</v>
      </c>
      <c r="H112" s="526">
        <f t="shared" si="24"/>
        <v>125431.13127536481</v>
      </c>
      <c r="I112" s="577">
        <f t="shared" si="25"/>
        <v>125431.13127536481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825388.51466655941</v>
      </c>
      <c r="E113" s="522">
        <f>IF(+J96&lt;F112,J96,D113)</f>
        <v>30033.195121951219</v>
      </c>
      <c r="F113" s="523">
        <f t="shared" si="22"/>
        <v>795355.31954460824</v>
      </c>
      <c r="G113" s="523">
        <f t="shared" si="23"/>
        <v>810371.91710558382</v>
      </c>
      <c r="H113" s="526">
        <f t="shared" si="24"/>
        <v>122021.93636562323</v>
      </c>
      <c r="I113" s="577">
        <f t="shared" si="25"/>
        <v>122021.93636562323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795355.31954460824</v>
      </c>
      <c r="E114" s="522">
        <f>IF(+J96&lt;F113,J96,D114)</f>
        <v>30033.195121951219</v>
      </c>
      <c r="F114" s="523">
        <f t="shared" si="22"/>
        <v>765322.12442265707</v>
      </c>
      <c r="G114" s="523">
        <f t="shared" si="23"/>
        <v>780338.72198363265</v>
      </c>
      <c r="H114" s="526">
        <f t="shared" si="24"/>
        <v>118612.74145588168</v>
      </c>
      <c r="I114" s="577">
        <f t="shared" si="25"/>
        <v>118612.74145588168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765322.12442265707</v>
      </c>
      <c r="E115" s="522">
        <f>IF(+J96&lt;F114,J96,D115)</f>
        <v>30033.195121951219</v>
      </c>
      <c r="F115" s="523">
        <f t="shared" si="22"/>
        <v>735288.9293007059</v>
      </c>
      <c r="G115" s="523">
        <f t="shared" si="23"/>
        <v>750305.52686168149</v>
      </c>
      <c r="H115" s="526">
        <f t="shared" si="24"/>
        <v>115203.5465461401</v>
      </c>
      <c r="I115" s="577">
        <f t="shared" si="25"/>
        <v>115203.5465461401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735288.9293007059</v>
      </c>
      <c r="E116" s="522">
        <f>IF(+J96&lt;F115,J96,D116)</f>
        <v>30033.195121951219</v>
      </c>
      <c r="F116" s="523">
        <f t="shared" si="22"/>
        <v>705255.73417875473</v>
      </c>
      <c r="G116" s="523">
        <f t="shared" si="23"/>
        <v>720272.33173973032</v>
      </c>
      <c r="H116" s="526">
        <f t="shared" si="24"/>
        <v>111794.35163639853</v>
      </c>
      <c r="I116" s="577">
        <f t="shared" si="25"/>
        <v>111794.35163639853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705255.73417875473</v>
      </c>
      <c r="E117" s="522">
        <f>IF(+J96&lt;F116,J96,D117)</f>
        <v>30033.195121951219</v>
      </c>
      <c r="F117" s="523">
        <f t="shared" si="22"/>
        <v>675222.53905680357</v>
      </c>
      <c r="G117" s="523">
        <f t="shared" si="23"/>
        <v>690239.13661777915</v>
      </c>
      <c r="H117" s="526">
        <f t="shared" si="24"/>
        <v>108385.15672665695</v>
      </c>
      <c r="I117" s="577">
        <f t="shared" si="25"/>
        <v>108385.15672665695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2035</v>
      </c>
      <c r="D118" s="374">
        <f>IF(F117+SUM(E$99:E117)=D$92,F117,D$92-SUM(E$99:E117))</f>
        <v>675222.53905680357</v>
      </c>
      <c r="E118" s="522">
        <f>IF(+J96&lt;F117,J96,D118)</f>
        <v>30033.195121951219</v>
      </c>
      <c r="F118" s="523">
        <f t="shared" si="22"/>
        <v>645189.3439348524</v>
      </c>
      <c r="G118" s="523">
        <f t="shared" si="23"/>
        <v>660205.94149582798</v>
      </c>
      <c r="H118" s="526">
        <f t="shared" si="24"/>
        <v>104975.96181691537</v>
      </c>
      <c r="I118" s="577">
        <f t="shared" si="25"/>
        <v>104975.96181691537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645189.3439348524</v>
      </c>
      <c r="E119" s="522">
        <f>IF(+J96&lt;F118,J96,D119)</f>
        <v>30033.195121951219</v>
      </c>
      <c r="F119" s="523">
        <f t="shared" si="22"/>
        <v>615156.14881290123</v>
      </c>
      <c r="G119" s="523">
        <f t="shared" si="23"/>
        <v>630172.74637387681</v>
      </c>
      <c r="H119" s="526">
        <f t="shared" si="24"/>
        <v>101566.76690717379</v>
      </c>
      <c r="I119" s="577">
        <f t="shared" si="25"/>
        <v>101566.76690717379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615156.14881290123</v>
      </c>
      <c r="E120" s="522">
        <f>IF(+J96&lt;F119,J96,D120)</f>
        <v>30033.195121951219</v>
      </c>
      <c r="F120" s="523">
        <f t="shared" si="22"/>
        <v>585122.95369095006</v>
      </c>
      <c r="G120" s="523">
        <f t="shared" si="23"/>
        <v>600139.55125192564</v>
      </c>
      <c r="H120" s="526">
        <f t="shared" si="24"/>
        <v>98157.571997432213</v>
      </c>
      <c r="I120" s="577">
        <f t="shared" si="25"/>
        <v>98157.571997432213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585122.95369095006</v>
      </c>
      <c r="E121" s="522">
        <f>IF(+J96&lt;F120,J96,D121)</f>
        <v>30033.195121951219</v>
      </c>
      <c r="F121" s="523">
        <f t="shared" si="22"/>
        <v>555089.75856899889</v>
      </c>
      <c r="G121" s="523">
        <f t="shared" si="23"/>
        <v>570106.35612997448</v>
      </c>
      <c r="H121" s="526">
        <f t="shared" si="24"/>
        <v>94748.377087690635</v>
      </c>
      <c r="I121" s="577">
        <f t="shared" si="25"/>
        <v>94748.377087690635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555089.75856899889</v>
      </c>
      <c r="E122" s="522">
        <f>IF(+J96&lt;F121,J96,D122)</f>
        <v>30033.195121951219</v>
      </c>
      <c r="F122" s="523">
        <f t="shared" si="22"/>
        <v>525056.56344704772</v>
      </c>
      <c r="G122" s="523">
        <f t="shared" si="23"/>
        <v>540073.16100802331</v>
      </c>
      <c r="H122" s="526">
        <f t="shared" si="24"/>
        <v>91339.182177949056</v>
      </c>
      <c r="I122" s="577">
        <f t="shared" si="25"/>
        <v>91339.182177949056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525056.56344704772</v>
      </c>
      <c r="E123" s="522">
        <f>IF(+J96&lt;F122,J96,D123)</f>
        <v>30033.195121951219</v>
      </c>
      <c r="F123" s="523">
        <f t="shared" si="22"/>
        <v>495023.3683250965</v>
      </c>
      <c r="G123" s="523">
        <f t="shared" si="23"/>
        <v>510039.96588607214</v>
      </c>
      <c r="H123" s="526">
        <f t="shared" si="24"/>
        <v>87929.987268207478</v>
      </c>
      <c r="I123" s="577">
        <f t="shared" si="25"/>
        <v>87929.987268207478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495023.3683250965</v>
      </c>
      <c r="E124" s="522">
        <f>IF(+J96&lt;F123,J96,D124)</f>
        <v>30033.195121951219</v>
      </c>
      <c r="F124" s="523">
        <f t="shared" si="22"/>
        <v>464990.17320314527</v>
      </c>
      <c r="G124" s="523">
        <f t="shared" si="23"/>
        <v>480006.77076412085</v>
      </c>
      <c r="H124" s="526">
        <f t="shared" si="24"/>
        <v>84520.7923584659</v>
      </c>
      <c r="I124" s="577">
        <f t="shared" si="25"/>
        <v>84520.7923584659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464990.17320314527</v>
      </c>
      <c r="E125" s="522">
        <f>IF(+J96&lt;F124,J96,D125)</f>
        <v>30033.195121951219</v>
      </c>
      <c r="F125" s="523">
        <f t="shared" si="22"/>
        <v>434956.97808119404</v>
      </c>
      <c r="G125" s="523">
        <f t="shared" si="23"/>
        <v>449973.57564216969</v>
      </c>
      <c r="H125" s="526">
        <f t="shared" si="24"/>
        <v>81111.597448724322</v>
      </c>
      <c r="I125" s="577">
        <f t="shared" si="25"/>
        <v>81111.597448724322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434956.97808119404</v>
      </c>
      <c r="E126" s="522">
        <f>IF(+J96&lt;F125,J96,D126)</f>
        <v>30033.195121951219</v>
      </c>
      <c r="F126" s="523">
        <f t="shared" si="22"/>
        <v>404923.78295924282</v>
      </c>
      <c r="G126" s="523">
        <f t="shared" si="23"/>
        <v>419940.3805202184</v>
      </c>
      <c r="H126" s="526">
        <f t="shared" si="24"/>
        <v>77702.402538982729</v>
      </c>
      <c r="I126" s="577">
        <f t="shared" si="25"/>
        <v>77702.402538982729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404923.78295924282</v>
      </c>
      <c r="E127" s="522">
        <f>IF(+J96&lt;F126,J96,D127)</f>
        <v>30033.195121951219</v>
      </c>
      <c r="F127" s="523">
        <f t="shared" si="22"/>
        <v>374890.58783729159</v>
      </c>
      <c r="G127" s="523">
        <f t="shared" si="23"/>
        <v>389907.18539826723</v>
      </c>
      <c r="H127" s="526">
        <f t="shared" si="24"/>
        <v>74293.207629241151</v>
      </c>
      <c r="I127" s="577">
        <f t="shared" si="25"/>
        <v>74293.207629241151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374890.58783729159</v>
      </c>
      <c r="E128" s="522">
        <f>IF(+J96&lt;F127,J96,D128)</f>
        <v>30033.195121951219</v>
      </c>
      <c r="F128" s="523">
        <f t="shared" si="22"/>
        <v>344857.39271534036</v>
      </c>
      <c r="G128" s="523">
        <f t="shared" si="23"/>
        <v>359873.99027631595</v>
      </c>
      <c r="H128" s="526">
        <f t="shared" si="24"/>
        <v>70884.012719499558</v>
      </c>
      <c r="I128" s="577">
        <f t="shared" si="25"/>
        <v>70884.012719499558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344857.39271534036</v>
      </c>
      <c r="E129" s="522">
        <f>IF(+J96&lt;F128,J96,D129)</f>
        <v>30033.195121951219</v>
      </c>
      <c r="F129" s="523">
        <f t="shared" si="22"/>
        <v>314824.19759338914</v>
      </c>
      <c r="G129" s="523">
        <f t="shared" si="23"/>
        <v>329840.79515436478</v>
      </c>
      <c r="H129" s="526">
        <f t="shared" si="24"/>
        <v>67474.81780975798</v>
      </c>
      <c r="I129" s="577">
        <f t="shared" si="25"/>
        <v>67474.81780975798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314824.19759338914</v>
      </c>
      <c r="E130" s="522">
        <f>IF(+J96&lt;F129,J96,D130)</f>
        <v>30033.195121951219</v>
      </c>
      <c r="F130" s="523">
        <f t="shared" si="22"/>
        <v>284791.00247143791</v>
      </c>
      <c r="G130" s="523">
        <f t="shared" si="23"/>
        <v>299807.60003241349</v>
      </c>
      <c r="H130" s="526">
        <f t="shared" si="24"/>
        <v>64065.622900016395</v>
      </c>
      <c r="I130" s="577">
        <f t="shared" si="25"/>
        <v>64065.622900016395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284791.00247143791</v>
      </c>
      <c r="E131" s="522">
        <f>IF(+J96&lt;F130,J96,D131)</f>
        <v>30033.195121951219</v>
      </c>
      <c r="F131" s="523">
        <f t="shared" ref="F131:F154" si="26">+D131-E131</f>
        <v>254757.80734948668</v>
      </c>
      <c r="G131" s="523">
        <f t="shared" ref="G131:G154" si="27">+(F131+D131)/2</f>
        <v>269774.40491046233</v>
      </c>
      <c r="H131" s="526">
        <f t="shared" si="24"/>
        <v>60656.427990274824</v>
      </c>
      <c r="I131" s="577">
        <f t="shared" si="25"/>
        <v>60656.427990274824</v>
      </c>
      <c r="J131" s="514">
        <f t="shared" ref="J131:J154" si="28">+I541-H541</f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254757.80734948668</v>
      </c>
      <c r="E132" s="522">
        <f>IF(+J96&lt;F131,J96,D132)</f>
        <v>30033.195121951219</v>
      </c>
      <c r="F132" s="523">
        <f t="shared" si="26"/>
        <v>224724.61222753546</v>
      </c>
      <c r="G132" s="523">
        <f t="shared" si="27"/>
        <v>239741.20978851107</v>
      </c>
      <c r="H132" s="526">
        <f t="shared" si="24"/>
        <v>57247.233080533231</v>
      </c>
      <c r="I132" s="577">
        <f t="shared" si="25"/>
        <v>57247.233080533231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224724.61222753546</v>
      </c>
      <c r="E133" s="522">
        <f>IF(+J96&lt;F132,J96,D133)</f>
        <v>30033.195121951219</v>
      </c>
      <c r="F133" s="523">
        <f t="shared" si="26"/>
        <v>194691.41710558423</v>
      </c>
      <c r="G133" s="523">
        <f t="shared" si="27"/>
        <v>209708.01466655984</v>
      </c>
      <c r="H133" s="526">
        <f t="shared" si="24"/>
        <v>53838.038170791653</v>
      </c>
      <c r="I133" s="577">
        <f t="shared" si="25"/>
        <v>53838.038170791653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194691.41710558423</v>
      </c>
      <c r="E134" s="522">
        <f>IF(+J96&lt;F133,J96,D134)</f>
        <v>30033.195121951219</v>
      </c>
      <c r="F134" s="523">
        <f t="shared" si="26"/>
        <v>164658.221983633</v>
      </c>
      <c r="G134" s="523">
        <f t="shared" si="27"/>
        <v>179674.81954460862</v>
      </c>
      <c r="H134" s="526">
        <f t="shared" si="24"/>
        <v>50428.843261050068</v>
      </c>
      <c r="I134" s="577">
        <f t="shared" si="25"/>
        <v>50428.843261050068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164658.221983633</v>
      </c>
      <c r="E135" s="522">
        <f>IF(+J96&lt;F134,J96,D135)</f>
        <v>30033.195121951219</v>
      </c>
      <c r="F135" s="523">
        <f t="shared" si="26"/>
        <v>134625.02686168178</v>
      </c>
      <c r="G135" s="523">
        <f t="shared" si="27"/>
        <v>149641.62442265739</v>
      </c>
      <c r="H135" s="526">
        <f t="shared" si="24"/>
        <v>47019.648351308482</v>
      </c>
      <c r="I135" s="577">
        <f t="shared" si="25"/>
        <v>47019.648351308482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134625.02686168178</v>
      </c>
      <c r="E136" s="522">
        <f>IF(+J96&lt;F135,J96,D136)</f>
        <v>30033.195121951219</v>
      </c>
      <c r="F136" s="523">
        <f t="shared" si="26"/>
        <v>104591.83173973055</v>
      </c>
      <c r="G136" s="523">
        <f t="shared" si="27"/>
        <v>119608.42930070616</v>
      </c>
      <c r="H136" s="526">
        <f t="shared" si="24"/>
        <v>43610.453441566904</v>
      </c>
      <c r="I136" s="577">
        <f t="shared" si="25"/>
        <v>43610.453441566904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>
      <c r="B137" s="195" t="str">
        <f t="shared" si="16"/>
        <v/>
      </c>
      <c r="C137" s="507">
        <f>IF(D93="","-",+C136+1)</f>
        <v>2054</v>
      </c>
      <c r="D137" s="374">
        <f>IF(F136+SUM(E$99:E136)=D$92,F136,D$92-SUM(E$99:E136))</f>
        <v>104591.83173973055</v>
      </c>
      <c r="E137" s="522">
        <f>IF(+J96&lt;F136,J96,D137)</f>
        <v>30033.195121951219</v>
      </c>
      <c r="F137" s="523">
        <f t="shared" si="26"/>
        <v>74558.636617779324</v>
      </c>
      <c r="G137" s="523">
        <f t="shared" si="27"/>
        <v>89575.234178754938</v>
      </c>
      <c r="H137" s="526">
        <f t="shared" si="24"/>
        <v>40201.258531825319</v>
      </c>
      <c r="I137" s="577">
        <f t="shared" si="25"/>
        <v>40201.258531825319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74558.636617779324</v>
      </c>
      <c r="E138" s="522">
        <f>IF(+J96&lt;F137,J96,D138)</f>
        <v>30033.195121951219</v>
      </c>
      <c r="F138" s="523">
        <f t="shared" si="26"/>
        <v>44525.441495828105</v>
      </c>
      <c r="G138" s="523">
        <f t="shared" si="27"/>
        <v>59542.039056803711</v>
      </c>
      <c r="H138" s="526">
        <f t="shared" si="24"/>
        <v>36792.063622083733</v>
      </c>
      <c r="I138" s="577">
        <f t="shared" si="25"/>
        <v>36792.063622083733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44525.441495828105</v>
      </c>
      <c r="E139" s="522">
        <f>IF(+J96&lt;F138,J96,D139)</f>
        <v>30033.195121951219</v>
      </c>
      <c r="F139" s="523">
        <f t="shared" si="26"/>
        <v>14492.246373876886</v>
      </c>
      <c r="G139" s="523">
        <f t="shared" si="27"/>
        <v>29508.843934852495</v>
      </c>
      <c r="H139" s="526">
        <f t="shared" si="24"/>
        <v>33382.868712342155</v>
      </c>
      <c r="I139" s="577">
        <f t="shared" si="25"/>
        <v>33382.868712342155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14492.246373876886</v>
      </c>
      <c r="E140" s="522">
        <f>IF(+J96&lt;F139,J96,D140)</f>
        <v>14492.246373876886</v>
      </c>
      <c r="F140" s="523">
        <f t="shared" si="26"/>
        <v>0</v>
      </c>
      <c r="G140" s="523">
        <f t="shared" si="27"/>
        <v>7246.1231869384428</v>
      </c>
      <c r="H140" s="526">
        <f t="shared" si="24"/>
        <v>15314.784441636959</v>
      </c>
      <c r="I140" s="577">
        <f t="shared" si="25"/>
        <v>15314.784441636959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>
      <c r="C155" s="374" t="s">
        <v>78</v>
      </c>
      <c r="D155" s="375"/>
      <c r="E155" s="375">
        <f>SUM(E99:E154)</f>
        <v>1231361.0000000002</v>
      </c>
      <c r="F155" s="375"/>
      <c r="G155" s="375"/>
      <c r="H155" s="375">
        <f>SUM(H99:H154)</f>
        <v>4087734.438692919</v>
      </c>
      <c r="I155" s="375">
        <f>SUM(I99:I154)</f>
        <v>4087734.438692919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58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2972302.5813947208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2972302.5813947208</v>
      </c>
      <c r="O6" s="269"/>
      <c r="P6" s="269"/>
    </row>
    <row r="7" spans="1:16" ht="13.5" thickBot="1">
      <c r="C7" s="467" t="s">
        <v>48</v>
      </c>
      <c r="D7" s="624" t="s">
        <v>365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407</v>
      </c>
      <c r="E9" s="637" t="s">
        <v>408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25330929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603117.35714285716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 t="shared" ref="K17:K22" si="1">+G17</f>
        <v>3262214.3054167381</v>
      </c>
      <c r="L17" s="513">
        <f t="shared" ref="L17:L72" si="2">IF(K17&lt;&gt;0,+G17-K17,0)</f>
        <v>0</v>
      </c>
      <c r="M17" s="512">
        <f t="shared" ref="M17:M22" si="3">+H17</f>
        <v>3262214.3054167381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 t="shared" si="1"/>
        <v>3640059.7914396082</v>
      </c>
      <c r="L18" s="519">
        <f>IF(K18&lt;&gt;0,+G18-K18,0)</f>
        <v>0</v>
      </c>
      <c r="M18" s="518">
        <f t="shared" si="3"/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3305479.94136969</v>
      </c>
      <c r="H19" s="657">
        <v>3305479.94136969</v>
      </c>
      <c r="I19" s="511">
        <f t="shared" si="0"/>
        <v>0</v>
      </c>
      <c r="J19" s="511"/>
      <c r="K19" s="518">
        <f t="shared" si="1"/>
        <v>3305479.94136969</v>
      </c>
      <c r="L19" s="519">
        <f>IF(K19&lt;&gt;0,+G19-K19,0)</f>
        <v>0</v>
      </c>
      <c r="M19" s="518">
        <f t="shared" si="3"/>
        <v>3305479.94136969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51">
        <v>23739028.869331229</v>
      </c>
      <c r="E20" s="656">
        <v>586443.25581395347</v>
      </c>
      <c r="F20" s="651">
        <v>23152585.613517277</v>
      </c>
      <c r="G20" s="650">
        <v>2920606.36207972</v>
      </c>
      <c r="H20" s="657">
        <v>2920606.36207972</v>
      </c>
      <c r="I20" s="511">
        <f t="shared" si="0"/>
        <v>0</v>
      </c>
      <c r="J20" s="511"/>
      <c r="K20" s="518">
        <f t="shared" si="1"/>
        <v>2920606.36207972</v>
      </c>
      <c r="L20" s="519">
        <f>IF(K20&lt;&gt;0,+G20-K20,0)</f>
        <v>0</v>
      </c>
      <c r="M20" s="518">
        <f t="shared" si="3"/>
        <v>2920606.36207972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>IU</v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3514886.8426654479</v>
      </c>
      <c r="H21" s="657">
        <v>3514886.8426654479</v>
      </c>
      <c r="I21" s="511">
        <f t="shared" si="0"/>
        <v>0</v>
      </c>
      <c r="J21" s="511"/>
      <c r="K21" s="518">
        <f t="shared" si="1"/>
        <v>3514886.8426654479</v>
      </c>
      <c r="L21" s="519">
        <f>IF(K21&lt;&gt;0,+G21-K21,0)</f>
        <v>0</v>
      </c>
      <c r="M21" s="518">
        <f t="shared" si="3"/>
        <v>3514886.8426654479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51">
        <v>22651404.369614832</v>
      </c>
      <c r="E22" s="656">
        <v>603117.35714285716</v>
      </c>
      <c r="F22" s="651">
        <v>22048287.012471974</v>
      </c>
      <c r="G22" s="650">
        <v>2972302.5813947208</v>
      </c>
      <c r="H22" s="657">
        <v>2972302.5813947208</v>
      </c>
      <c r="I22" s="511">
        <f t="shared" si="0"/>
        <v>0</v>
      </c>
      <c r="J22" s="511"/>
      <c r="K22" s="518">
        <f t="shared" si="1"/>
        <v>2972302.5813947208</v>
      </c>
      <c r="L22" s="519">
        <f>IF(K22&lt;&gt;0,+G22-K22,0)</f>
        <v>0</v>
      </c>
      <c r="M22" s="518">
        <f t="shared" si="3"/>
        <v>2972302.5813947208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/>
      </c>
      <c r="C23" s="507">
        <f>IF(D11="","-",+C22+1)</f>
        <v>2022</v>
      </c>
      <c r="D23" s="523">
        <f>IF(F22+SUM(E$17:E22)=D$10,F22,D$10-SUM(E$17:E22))</f>
        <v>22048287.012471974</v>
      </c>
      <c r="E23" s="522">
        <f>IF(+I14&lt;F22,I14,D23)</f>
        <v>603117.35714285716</v>
      </c>
      <c r="F23" s="523">
        <f t="shared" ref="F23:F72" si="7">+D23-E23</f>
        <v>21445169.655329116</v>
      </c>
      <c r="G23" s="524">
        <f t="shared" ref="G23:G49" si="8">+I$12*((D23+F23)/2)+E23</f>
        <v>2926058.8136901995</v>
      </c>
      <c r="H23" s="491">
        <f t="shared" ref="H23:H49" si="9">+I$13*((D23+F23)/2)+E23</f>
        <v>2926058.8136901995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21445169.655329116</v>
      </c>
      <c r="E24" s="522">
        <f>IF(+I14&lt;F23,I14,D24)</f>
        <v>603117.35714285716</v>
      </c>
      <c r="F24" s="523">
        <f t="shared" si="7"/>
        <v>20842052.298186257</v>
      </c>
      <c r="G24" s="524">
        <f t="shared" si="8"/>
        <v>2861635.0396604105</v>
      </c>
      <c r="H24" s="491">
        <f t="shared" si="9"/>
        <v>2861635.0396604105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20842052.298186257</v>
      </c>
      <c r="E25" s="522">
        <f>IF(+I14&lt;F24,I14,D25)</f>
        <v>603117.35714285716</v>
      </c>
      <c r="F25" s="523">
        <f t="shared" si="7"/>
        <v>20238934.941043399</v>
      </c>
      <c r="G25" s="524">
        <f t="shared" si="8"/>
        <v>2797211.2656306219</v>
      </c>
      <c r="H25" s="491">
        <f t="shared" si="9"/>
        <v>2797211.2656306219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20238934.941043399</v>
      </c>
      <c r="E26" s="522">
        <f>IF(+I14&lt;F25,I14,D26)</f>
        <v>603117.35714285716</v>
      </c>
      <c r="F26" s="523">
        <f t="shared" si="7"/>
        <v>19635817.583900541</v>
      </c>
      <c r="G26" s="524">
        <f t="shared" si="8"/>
        <v>2732787.4916008329</v>
      </c>
      <c r="H26" s="491">
        <f t="shared" si="9"/>
        <v>2732787.4916008329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19635817.583900541</v>
      </c>
      <c r="E27" s="522">
        <f>IF(+I14&lt;F26,I14,D27)</f>
        <v>603117.35714285716</v>
      </c>
      <c r="F27" s="523">
        <f t="shared" si="7"/>
        <v>19032700.226757683</v>
      </c>
      <c r="G27" s="524">
        <f t="shared" si="8"/>
        <v>2668363.7175710439</v>
      </c>
      <c r="H27" s="491">
        <f t="shared" si="9"/>
        <v>2668363.7175710439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19032700.226757683</v>
      </c>
      <c r="E28" s="522">
        <f>IF(+I14&lt;F27,I14,D28)</f>
        <v>603117.35714285716</v>
      </c>
      <c r="F28" s="523">
        <f t="shared" si="7"/>
        <v>18429582.869614825</v>
      </c>
      <c r="G28" s="524">
        <f t="shared" si="8"/>
        <v>2603939.9435412553</v>
      </c>
      <c r="H28" s="491">
        <f t="shared" si="9"/>
        <v>2603939.9435412553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18429582.869614825</v>
      </c>
      <c r="E29" s="522">
        <f>IF(+I14&lt;F28,I14,D29)</f>
        <v>603117.35714285716</v>
      </c>
      <c r="F29" s="523">
        <f t="shared" si="7"/>
        <v>17826465.512471966</v>
      </c>
      <c r="G29" s="524">
        <f t="shared" si="8"/>
        <v>2539516.1695114663</v>
      </c>
      <c r="H29" s="491">
        <f t="shared" si="9"/>
        <v>2539516.1695114663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17826465.512471966</v>
      </c>
      <c r="E30" s="522">
        <f>IF(+I14&lt;F29,I14,D30)</f>
        <v>603117.35714285716</v>
      </c>
      <c r="F30" s="523">
        <f t="shared" si="7"/>
        <v>17223348.155329108</v>
      </c>
      <c r="G30" s="524">
        <f t="shared" si="8"/>
        <v>2475092.3954816777</v>
      </c>
      <c r="H30" s="491">
        <f t="shared" si="9"/>
        <v>2475092.3954816777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17223348.155329108</v>
      </c>
      <c r="E31" s="522">
        <f>IF(+I14&lt;F30,I14,D31)</f>
        <v>603117.35714285716</v>
      </c>
      <c r="F31" s="523">
        <f t="shared" si="7"/>
        <v>16620230.798186252</v>
      </c>
      <c r="G31" s="524">
        <f t="shared" si="8"/>
        <v>2410668.6214518887</v>
      </c>
      <c r="H31" s="491">
        <f t="shared" si="9"/>
        <v>2410668.6214518887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16620230.798186252</v>
      </c>
      <c r="E32" s="522">
        <f>IF(+I14&lt;F31,I14,D32)</f>
        <v>603117.35714285716</v>
      </c>
      <c r="F32" s="523">
        <f t="shared" si="7"/>
        <v>16017113.441043396</v>
      </c>
      <c r="G32" s="524">
        <f t="shared" si="8"/>
        <v>2346244.8474221001</v>
      </c>
      <c r="H32" s="491">
        <f t="shared" si="9"/>
        <v>2346244.8474221001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16017113.441043396</v>
      </c>
      <c r="E33" s="522">
        <f>IF(+I14&lt;F32,I14,D33)</f>
        <v>603117.35714285716</v>
      </c>
      <c r="F33" s="523">
        <f t="shared" si="7"/>
        <v>15413996.083900539</v>
      </c>
      <c r="G33" s="524">
        <f t="shared" si="8"/>
        <v>2281821.0733923116</v>
      </c>
      <c r="H33" s="491">
        <f t="shared" si="9"/>
        <v>2281821.0733923116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15413996.083900539</v>
      </c>
      <c r="E34" s="522">
        <f>IF(+I14&lt;F33,I14,D34)</f>
        <v>603117.35714285716</v>
      </c>
      <c r="F34" s="523">
        <f t="shared" si="7"/>
        <v>14810878.726757683</v>
      </c>
      <c r="G34" s="524">
        <f t="shared" si="8"/>
        <v>2217397.299362523</v>
      </c>
      <c r="H34" s="491">
        <f t="shared" si="9"/>
        <v>2217397.299362523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14810878.726757683</v>
      </c>
      <c r="E35" s="522">
        <f>IF(+I14&lt;F34,I14,D35)</f>
        <v>603117.35714285716</v>
      </c>
      <c r="F35" s="523">
        <f t="shared" si="7"/>
        <v>14207761.369614827</v>
      </c>
      <c r="G35" s="524">
        <f t="shared" si="8"/>
        <v>2152973.5253327345</v>
      </c>
      <c r="H35" s="491">
        <f t="shared" si="9"/>
        <v>2152973.5253327345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14207761.369614827</v>
      </c>
      <c r="E36" s="522">
        <f>IF(+I14&lt;F35,I14,D36)</f>
        <v>603117.35714285716</v>
      </c>
      <c r="F36" s="523">
        <f t="shared" si="7"/>
        <v>13604644.01247197</v>
      </c>
      <c r="G36" s="524">
        <f t="shared" si="8"/>
        <v>2088549.7513029459</v>
      </c>
      <c r="H36" s="491">
        <f t="shared" si="9"/>
        <v>2088549.7513029459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13604644.01247197</v>
      </c>
      <c r="E37" s="522">
        <f>IF(+I14&lt;F36,I14,D37)</f>
        <v>603117.35714285716</v>
      </c>
      <c r="F37" s="523">
        <f t="shared" si="7"/>
        <v>13001526.655329114</v>
      </c>
      <c r="G37" s="524">
        <f t="shared" si="8"/>
        <v>2024125.9772731569</v>
      </c>
      <c r="H37" s="491">
        <f t="shared" si="9"/>
        <v>2024125.9772731569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13001526.655329114</v>
      </c>
      <c r="E38" s="522">
        <f>IF(+I14&lt;F37,I14,D38)</f>
        <v>603117.35714285716</v>
      </c>
      <c r="F38" s="523">
        <f t="shared" si="7"/>
        <v>12398409.298186257</v>
      </c>
      <c r="G38" s="524">
        <f t="shared" si="8"/>
        <v>1959702.2032433688</v>
      </c>
      <c r="H38" s="491">
        <f t="shared" si="9"/>
        <v>1959702.2032433688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12398409.298186257</v>
      </c>
      <c r="E39" s="522">
        <f>IF(+I14&lt;F38,I14,D39)</f>
        <v>603117.35714285716</v>
      </c>
      <c r="F39" s="523">
        <f t="shared" si="7"/>
        <v>11795291.941043401</v>
      </c>
      <c r="G39" s="524">
        <f t="shared" si="8"/>
        <v>1895278.4292135797</v>
      </c>
      <c r="H39" s="491">
        <f t="shared" si="9"/>
        <v>1895278.4292135797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11795291.941043401</v>
      </c>
      <c r="E40" s="522">
        <f>IF(+I14&lt;F39,I14,D40)</f>
        <v>603117.35714285716</v>
      </c>
      <c r="F40" s="523">
        <f t="shared" si="7"/>
        <v>11192174.583900545</v>
      </c>
      <c r="G40" s="524">
        <f t="shared" si="8"/>
        <v>1830854.6551837912</v>
      </c>
      <c r="H40" s="491">
        <f t="shared" si="9"/>
        <v>1830854.6551837912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11192174.583900545</v>
      </c>
      <c r="E41" s="522">
        <f>IF(+I14&lt;F40,I14,D41)</f>
        <v>603117.35714285716</v>
      </c>
      <c r="F41" s="523">
        <f t="shared" si="7"/>
        <v>10589057.226757688</v>
      </c>
      <c r="G41" s="524">
        <f t="shared" si="8"/>
        <v>1766430.8811540026</v>
      </c>
      <c r="H41" s="491">
        <f t="shared" si="9"/>
        <v>1766430.8811540026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10589057.226757688</v>
      </c>
      <c r="E42" s="522">
        <f>IF(+I14&lt;F41,I14,D42)</f>
        <v>603117.35714285716</v>
      </c>
      <c r="F42" s="523">
        <f t="shared" si="7"/>
        <v>9985939.8696148321</v>
      </c>
      <c r="G42" s="524">
        <f t="shared" si="8"/>
        <v>1702007.1071242141</v>
      </c>
      <c r="H42" s="491">
        <f t="shared" si="9"/>
        <v>1702007.1071242141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9985939.8696148321</v>
      </c>
      <c r="E43" s="522">
        <f>IF(+I14&lt;F42,I14,D43)</f>
        <v>603117.35714285716</v>
      </c>
      <c r="F43" s="523">
        <f t="shared" si="7"/>
        <v>9382822.5124719758</v>
      </c>
      <c r="G43" s="524">
        <f t="shared" si="8"/>
        <v>1637583.3330944253</v>
      </c>
      <c r="H43" s="491">
        <f t="shared" si="9"/>
        <v>1637583.3330944253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9382822.5124719758</v>
      </c>
      <c r="E44" s="522">
        <f>IF(+I14&lt;F43,I14,D44)</f>
        <v>603117.35714285716</v>
      </c>
      <c r="F44" s="523">
        <f t="shared" si="7"/>
        <v>8779705.1553291194</v>
      </c>
      <c r="G44" s="524">
        <f t="shared" si="8"/>
        <v>1573159.5590646369</v>
      </c>
      <c r="H44" s="491">
        <f t="shared" si="9"/>
        <v>1573159.5590646369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8779705.1553291194</v>
      </c>
      <c r="E45" s="522">
        <f>IF(+I14&lt;F44,I14,D45)</f>
        <v>603117.35714285716</v>
      </c>
      <c r="F45" s="523">
        <f t="shared" si="7"/>
        <v>8176587.7981862621</v>
      </c>
      <c r="G45" s="524">
        <f t="shared" si="8"/>
        <v>1508735.7850348479</v>
      </c>
      <c r="H45" s="491">
        <f t="shared" si="9"/>
        <v>1508735.7850348479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8176587.7981862621</v>
      </c>
      <c r="E46" s="522">
        <f>IF(+I14&lt;F45,I14,D46)</f>
        <v>603117.35714285716</v>
      </c>
      <c r="F46" s="523">
        <f t="shared" si="7"/>
        <v>7573470.4410434049</v>
      </c>
      <c r="G46" s="524">
        <f t="shared" si="8"/>
        <v>1444312.0110050594</v>
      </c>
      <c r="H46" s="491">
        <f t="shared" si="9"/>
        <v>1444312.0110050594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7573470.4410434049</v>
      </c>
      <c r="E47" s="522">
        <f>IF(+I14&lt;F46,I14,D47)</f>
        <v>603117.35714285716</v>
      </c>
      <c r="F47" s="523">
        <f t="shared" si="7"/>
        <v>6970353.0839005476</v>
      </c>
      <c r="G47" s="524">
        <f t="shared" si="8"/>
        <v>1379888.2369752708</v>
      </c>
      <c r="H47" s="491">
        <f t="shared" si="9"/>
        <v>1379888.2369752708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6970353.0839005476</v>
      </c>
      <c r="E48" s="522">
        <f>IF(+I14&lt;F47,I14,D48)</f>
        <v>603117.35714285716</v>
      </c>
      <c r="F48" s="523">
        <f t="shared" si="7"/>
        <v>6367235.7267576903</v>
      </c>
      <c r="G48" s="524">
        <f t="shared" si="8"/>
        <v>1315464.462945482</v>
      </c>
      <c r="H48" s="491">
        <f t="shared" si="9"/>
        <v>1315464.462945482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6367235.7267576903</v>
      </c>
      <c r="E49" s="522">
        <f>IF(+I14&lt;F48,I14,D49)</f>
        <v>603117.35714285716</v>
      </c>
      <c r="F49" s="523">
        <f t="shared" si="7"/>
        <v>5764118.369614833</v>
      </c>
      <c r="G49" s="524">
        <f t="shared" si="8"/>
        <v>1251040.6889156932</v>
      </c>
      <c r="H49" s="491">
        <f t="shared" si="9"/>
        <v>1251040.6889156932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5764118.369614833</v>
      </c>
      <c r="E50" s="522">
        <f>IF(+I14&lt;F49,I14,D50)</f>
        <v>603117.35714285716</v>
      </c>
      <c r="F50" s="523">
        <f t="shared" si="7"/>
        <v>5161001.0124719758</v>
      </c>
      <c r="G50" s="524">
        <f t="shared" ref="G50:G72" si="10">+I$12*((D50+F50)/2)+E50</f>
        <v>1186616.9148859046</v>
      </c>
      <c r="H50" s="491">
        <f t="shared" ref="H50:H72" si="11">+I$13*((D50+F50)/2)+E50</f>
        <v>1186616.9148859046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5161001.0124719758</v>
      </c>
      <c r="E51" s="522">
        <f>IF(+I14&lt;F50,I14,D51)</f>
        <v>603117.35714285716</v>
      </c>
      <c r="F51" s="523">
        <f t="shared" si="7"/>
        <v>4557883.6553291185</v>
      </c>
      <c r="G51" s="524">
        <f t="shared" si="10"/>
        <v>1122193.1408561156</v>
      </c>
      <c r="H51" s="491">
        <f t="shared" si="11"/>
        <v>1122193.1408561156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4557883.6553291185</v>
      </c>
      <c r="E52" s="522">
        <f>IF(+I14&lt;F51,I14,D52)</f>
        <v>603117.35714285716</v>
      </c>
      <c r="F52" s="523">
        <f t="shared" si="7"/>
        <v>3954766.2981862612</v>
      </c>
      <c r="G52" s="524">
        <f t="shared" si="10"/>
        <v>1057769.3668263271</v>
      </c>
      <c r="H52" s="491">
        <f t="shared" si="11"/>
        <v>1057769.3668263271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3954766.2981862612</v>
      </c>
      <c r="E53" s="522">
        <f>IF(+I14&lt;F52,I14,D53)</f>
        <v>603117.35714285716</v>
      </c>
      <c r="F53" s="523">
        <f t="shared" si="7"/>
        <v>3351648.9410434039</v>
      </c>
      <c r="G53" s="524">
        <f t="shared" si="10"/>
        <v>993345.59279653837</v>
      </c>
      <c r="H53" s="491">
        <f t="shared" si="11"/>
        <v>993345.59279653837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3351648.9410434039</v>
      </c>
      <c r="E54" s="522">
        <f>IF(+I14&lt;F53,I14,D54)</f>
        <v>603117.35714285716</v>
      </c>
      <c r="F54" s="523">
        <f t="shared" si="7"/>
        <v>2748531.5839005467</v>
      </c>
      <c r="G54" s="524">
        <f t="shared" si="10"/>
        <v>928921.8187667497</v>
      </c>
      <c r="H54" s="491">
        <f t="shared" si="11"/>
        <v>928921.8187667497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2748531.5839005467</v>
      </c>
      <c r="E55" s="522">
        <f>IF(+I14&lt;F54,I14,D55)</f>
        <v>603117.35714285716</v>
      </c>
      <c r="F55" s="523">
        <f t="shared" si="7"/>
        <v>2145414.2267576894</v>
      </c>
      <c r="G55" s="524">
        <f t="shared" si="10"/>
        <v>864498.0447369609</v>
      </c>
      <c r="H55" s="491">
        <f t="shared" si="11"/>
        <v>864498.0447369609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2145414.2267576894</v>
      </c>
      <c r="E56" s="522">
        <f>IF(+I14&lt;F55,I14,D56)</f>
        <v>603117.35714285716</v>
      </c>
      <c r="F56" s="523">
        <f t="shared" si="7"/>
        <v>1542296.8696148321</v>
      </c>
      <c r="G56" s="524">
        <f t="shared" si="10"/>
        <v>800074.27070717223</v>
      </c>
      <c r="H56" s="491">
        <f t="shared" si="11"/>
        <v>800074.27070717223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1542296.8696148321</v>
      </c>
      <c r="E57" s="522">
        <f>IF(+I14&lt;F56,I14,D57)</f>
        <v>603117.35714285716</v>
      </c>
      <c r="F57" s="523">
        <f t="shared" si="7"/>
        <v>939179.51247197494</v>
      </c>
      <c r="G57" s="524">
        <f t="shared" si="10"/>
        <v>735650.49667738355</v>
      </c>
      <c r="H57" s="491">
        <f t="shared" si="11"/>
        <v>735650.49667738355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939179.51247197494</v>
      </c>
      <c r="E58" s="522">
        <f>IF(+I14&lt;F57,I14,D58)</f>
        <v>603117.35714285716</v>
      </c>
      <c r="F58" s="523">
        <f t="shared" si="7"/>
        <v>336062.15532911778</v>
      </c>
      <c r="G58" s="524">
        <f t="shared" si="10"/>
        <v>671226.72264759475</v>
      </c>
      <c r="H58" s="491">
        <f t="shared" si="11"/>
        <v>671226.72264759475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336062.15532911778</v>
      </c>
      <c r="E59" s="522">
        <f>IF(+I14&lt;F58,I14,D59)</f>
        <v>336062.15532911778</v>
      </c>
      <c r="F59" s="523">
        <f t="shared" si="7"/>
        <v>0</v>
      </c>
      <c r="G59" s="524">
        <f t="shared" si="10"/>
        <v>354010.89457403944</v>
      </c>
      <c r="H59" s="491">
        <f t="shared" si="11"/>
        <v>354010.89457403944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25330929.000000004</v>
      </c>
      <c r="F73" s="375"/>
      <c r="G73" s="375">
        <f>SUM(G17:G72)</f>
        <v>84720700.373020262</v>
      </c>
      <c r="H73" s="375">
        <f>SUM(H17:H72)</f>
        <v>84720700.373020262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2972302.5813947208</v>
      </c>
      <c r="N87" s="546">
        <f>IF(J92&lt;D11,0,VLOOKUP(J92,C17:O72,11))</f>
        <v>2972302.5813947208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3169605.7563163298</v>
      </c>
      <c r="N88" s="550">
        <f>IF(J92&lt;D11,0,VLOOKUP(J92,C99:P154,7))</f>
        <v>3169605.7563163298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197303.174921609</v>
      </c>
      <c r="N89" s="555">
        <f>+N88-N87</f>
        <v>197303.174921609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25330929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617827.53658536589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12">+I99-H99</f>
        <v>0</v>
      </c>
      <c r="K99" s="514"/>
      <c r="L99" s="512">
        <f>+H99</f>
        <v>1704186.6748150045</v>
      </c>
      <c r="M99" s="513">
        <f t="shared" ref="M99:M130" si="13">IF(L99&lt;&gt;0,+H99-L99,0)</f>
        <v>0</v>
      </c>
      <c r="N99" s="512">
        <f>+I99</f>
        <v>1704186.6748150045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12"/>
        <v>0</v>
      </c>
      <c r="K100" s="514"/>
      <c r="L100" s="655">
        <f>+H100</f>
        <v>3626008.4781243373</v>
      </c>
      <c r="M100" s="514">
        <f t="shared" si="13"/>
        <v>0</v>
      </c>
      <c r="N100" s="655">
        <f>+I100</f>
        <v>3626008.4781243373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12"/>
        <v>0</v>
      </c>
      <c r="K101" s="514"/>
      <c r="L101" s="655">
        <f>+H101</f>
        <v>3167459.760554947</v>
      </c>
      <c r="M101" s="514">
        <f t="shared" ref="M101" si="17">IF(L101&lt;&gt;0,+H101-L101,0)</f>
        <v>0</v>
      </c>
      <c r="N101" s="655">
        <f>+I101</f>
        <v>3167459.760554947</v>
      </c>
      <c r="O101" s="514">
        <f t="shared" si="14"/>
        <v>0</v>
      </c>
      <c r="P101" s="514">
        <f t="shared" si="15"/>
        <v>0</v>
      </c>
    </row>
    <row r="102" spans="1:16">
      <c r="B102" s="195" t="str">
        <f t="shared" si="16"/>
        <v/>
      </c>
      <c r="C102" s="507">
        <f>IF(D93="","-",+C101+1)</f>
        <v>2019</v>
      </c>
      <c r="D102" s="629">
        <v>23980932.308970097</v>
      </c>
      <c r="E102" s="630">
        <v>589091.37209302327</v>
      </c>
      <c r="F102" s="631">
        <v>23391840.936877076</v>
      </c>
      <c r="G102" s="631">
        <v>23686386.622923587</v>
      </c>
      <c r="H102" s="633">
        <v>3124495.1418173425</v>
      </c>
      <c r="I102" s="634">
        <v>3124495.1418173425</v>
      </c>
      <c r="J102" s="514">
        <f t="shared" si="12"/>
        <v>0</v>
      </c>
      <c r="K102" s="514"/>
      <c r="L102" s="655">
        <f>+H102</f>
        <v>3124495.1418173425</v>
      </c>
      <c r="M102" s="514">
        <f t="shared" ref="M102" si="18">IF(L102&lt;&gt;0,+H102-L102,0)</f>
        <v>0</v>
      </c>
      <c r="N102" s="655">
        <f>+I102</f>
        <v>3124495.1418173425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23391840.936877076</v>
      </c>
      <c r="E103" s="630">
        <v>603117.35714285716</v>
      </c>
      <c r="F103" s="631">
        <v>22788723.579734217</v>
      </c>
      <c r="G103" s="631">
        <v>23090282.258305646</v>
      </c>
      <c r="H103" s="633">
        <v>3087027.5131925805</v>
      </c>
      <c r="I103" s="634">
        <v>3087027.5131925805</v>
      </c>
      <c r="J103" s="514">
        <f t="shared" si="12"/>
        <v>0</v>
      </c>
      <c r="K103" s="514"/>
      <c r="L103" s="655">
        <f>+H103</f>
        <v>3087027.5131925805</v>
      </c>
      <c r="M103" s="514">
        <f t="shared" ref="M103" si="19">IF(L103&lt;&gt;0,+H103-L103,0)</f>
        <v>0</v>
      </c>
      <c r="N103" s="655">
        <f>+I103</f>
        <v>3087027.5131925805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22788723.579734217</v>
      </c>
      <c r="E104" s="522">
        <f>IF(+J96&lt;F103,J96,D104)</f>
        <v>617827.53658536589</v>
      </c>
      <c r="F104" s="523">
        <f t="shared" ref="F104:F130" si="20">+D104-E104</f>
        <v>22170896.043148853</v>
      </c>
      <c r="G104" s="523">
        <f t="shared" ref="G104:G130" si="21">+(F104+D104)/2</f>
        <v>22479809.811441533</v>
      </c>
      <c r="H104" s="526">
        <f t="shared" ref="H104:H154" si="22">+J$94*G104+E104</f>
        <v>3169605.7563163298</v>
      </c>
      <c r="I104" s="577">
        <f t="shared" ref="I104:I154" si="23">+J$95*G104+E104</f>
        <v>3169605.7563163298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22170896.043148853</v>
      </c>
      <c r="E105" s="522">
        <f>IF(+J96&lt;F104,J96,D105)</f>
        <v>617827.53658536589</v>
      </c>
      <c r="F105" s="523">
        <f t="shared" si="20"/>
        <v>21553068.506563488</v>
      </c>
      <c r="G105" s="523">
        <f t="shared" si="21"/>
        <v>21861982.274856173</v>
      </c>
      <c r="H105" s="526">
        <f t="shared" si="22"/>
        <v>3099473.541469648</v>
      </c>
      <c r="I105" s="577">
        <f t="shared" si="23"/>
        <v>3099473.541469648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21553068.506563488</v>
      </c>
      <c r="E106" s="522">
        <f>IF(+J96&lt;F105,J96,D106)</f>
        <v>617827.53658536589</v>
      </c>
      <c r="F106" s="523">
        <f t="shared" si="20"/>
        <v>20935240.969978124</v>
      </c>
      <c r="G106" s="523">
        <f t="shared" si="21"/>
        <v>21244154.738270804</v>
      </c>
      <c r="H106" s="526">
        <f t="shared" si="22"/>
        <v>3029341.3266229657</v>
      </c>
      <c r="I106" s="577">
        <f t="shared" si="23"/>
        <v>3029341.3266229657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20935240.969978124</v>
      </c>
      <c r="E107" s="522">
        <f>IF(+J96&lt;F106,J96,D107)</f>
        <v>617827.53658536589</v>
      </c>
      <c r="F107" s="523">
        <f t="shared" si="20"/>
        <v>20317413.433392759</v>
      </c>
      <c r="G107" s="523">
        <f t="shared" si="21"/>
        <v>20626327.201685444</v>
      </c>
      <c r="H107" s="526">
        <f t="shared" si="22"/>
        <v>2959209.1117762839</v>
      </c>
      <c r="I107" s="577">
        <f t="shared" si="23"/>
        <v>2959209.1117762839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20317413.433392759</v>
      </c>
      <c r="E108" s="522">
        <f>IF(+J96&lt;F107,J96,D108)</f>
        <v>617827.53658536589</v>
      </c>
      <c r="F108" s="523">
        <f t="shared" si="20"/>
        <v>19699585.896807395</v>
      </c>
      <c r="G108" s="523">
        <f t="shared" si="21"/>
        <v>20008499.665100075</v>
      </c>
      <c r="H108" s="526">
        <f t="shared" si="22"/>
        <v>2889076.8969296017</v>
      </c>
      <c r="I108" s="577">
        <f t="shared" si="23"/>
        <v>2889076.8969296017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19699585.896807395</v>
      </c>
      <c r="E109" s="522">
        <f>IF(+J96&lt;F108,J96,D109)</f>
        <v>617827.53658536589</v>
      </c>
      <c r="F109" s="523">
        <f t="shared" si="20"/>
        <v>19081758.36022203</v>
      </c>
      <c r="G109" s="523">
        <f t="shared" si="21"/>
        <v>19390672.128514715</v>
      </c>
      <c r="H109" s="526">
        <f t="shared" si="22"/>
        <v>2818944.6820829199</v>
      </c>
      <c r="I109" s="577">
        <f t="shared" si="23"/>
        <v>2818944.6820829199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19081758.36022203</v>
      </c>
      <c r="E110" s="522">
        <f>IF(+J96&lt;F109,J96,D110)</f>
        <v>617827.53658536589</v>
      </c>
      <c r="F110" s="523">
        <f t="shared" si="20"/>
        <v>18463930.823636666</v>
      </c>
      <c r="G110" s="523">
        <f t="shared" si="21"/>
        <v>18772844.591929346</v>
      </c>
      <c r="H110" s="526">
        <f t="shared" si="22"/>
        <v>2748812.4672362376</v>
      </c>
      <c r="I110" s="577">
        <f t="shared" si="23"/>
        <v>2748812.4672362376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18463930.823636666</v>
      </c>
      <c r="E111" s="522">
        <f>IF(+J96&lt;F110,J96,D111)</f>
        <v>617827.53658536589</v>
      </c>
      <c r="F111" s="523">
        <f t="shared" si="20"/>
        <v>17846103.287051301</v>
      </c>
      <c r="G111" s="523">
        <f t="shared" si="21"/>
        <v>18155017.055343986</v>
      </c>
      <c r="H111" s="526">
        <f t="shared" si="22"/>
        <v>2678680.2523895558</v>
      </c>
      <c r="I111" s="577">
        <f t="shared" si="23"/>
        <v>2678680.2523895558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17846103.287051301</v>
      </c>
      <c r="E112" s="522">
        <f>IF(+J96&lt;F111,J96,D112)</f>
        <v>617827.53658536589</v>
      </c>
      <c r="F112" s="523">
        <f t="shared" si="20"/>
        <v>17228275.750465937</v>
      </c>
      <c r="G112" s="523">
        <f t="shared" si="21"/>
        <v>17537189.518758617</v>
      </c>
      <c r="H112" s="526">
        <f t="shared" si="22"/>
        <v>2608548.0375428731</v>
      </c>
      <c r="I112" s="577">
        <f t="shared" si="23"/>
        <v>2608548.0375428731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17228275.750465937</v>
      </c>
      <c r="E113" s="522">
        <f>IF(+J96&lt;F112,J96,D113)</f>
        <v>617827.53658536589</v>
      </c>
      <c r="F113" s="523">
        <f t="shared" si="20"/>
        <v>16610448.213880571</v>
      </c>
      <c r="G113" s="523">
        <f t="shared" si="21"/>
        <v>16919361.982173253</v>
      </c>
      <c r="H113" s="526">
        <f t="shared" si="22"/>
        <v>2538415.8226961913</v>
      </c>
      <c r="I113" s="577">
        <f t="shared" si="23"/>
        <v>2538415.8226961913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16610448.213880571</v>
      </c>
      <c r="E114" s="522">
        <f>IF(+J96&lt;F113,J96,D114)</f>
        <v>617827.53658536589</v>
      </c>
      <c r="F114" s="523">
        <f t="shared" si="20"/>
        <v>15992620.677295204</v>
      </c>
      <c r="G114" s="523">
        <f t="shared" si="21"/>
        <v>16301534.445587888</v>
      </c>
      <c r="H114" s="526">
        <f t="shared" si="22"/>
        <v>2468283.6078495095</v>
      </c>
      <c r="I114" s="577">
        <f t="shared" si="23"/>
        <v>2468283.6078495095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15992620.677295204</v>
      </c>
      <c r="E115" s="522">
        <f>IF(+J96&lt;F114,J96,D115)</f>
        <v>617827.53658536589</v>
      </c>
      <c r="F115" s="523">
        <f t="shared" si="20"/>
        <v>15374793.140709838</v>
      </c>
      <c r="G115" s="523">
        <f t="shared" si="21"/>
        <v>15683706.90900252</v>
      </c>
      <c r="H115" s="526">
        <f t="shared" si="22"/>
        <v>2398151.3930028267</v>
      </c>
      <c r="I115" s="577">
        <f t="shared" si="23"/>
        <v>2398151.3930028267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15374793.140709838</v>
      </c>
      <c r="E116" s="522">
        <f>IF(+J96&lt;F115,J96,D116)</f>
        <v>617827.53658536589</v>
      </c>
      <c r="F116" s="523">
        <f t="shared" si="20"/>
        <v>14756965.604124472</v>
      </c>
      <c r="G116" s="523">
        <f t="shared" si="21"/>
        <v>15065879.372417156</v>
      </c>
      <c r="H116" s="526">
        <f t="shared" si="22"/>
        <v>2328019.1781561449</v>
      </c>
      <c r="I116" s="577">
        <f t="shared" si="23"/>
        <v>2328019.1781561449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14756965.604124472</v>
      </c>
      <c r="E117" s="522">
        <f>IF(+J96&lt;F116,J96,D117)</f>
        <v>617827.53658536589</v>
      </c>
      <c r="F117" s="523">
        <f t="shared" si="20"/>
        <v>14139138.067539105</v>
      </c>
      <c r="G117" s="523">
        <f t="shared" si="21"/>
        <v>14448051.835831787</v>
      </c>
      <c r="H117" s="526">
        <f t="shared" si="22"/>
        <v>2257886.9633094622</v>
      </c>
      <c r="I117" s="577">
        <f t="shared" si="23"/>
        <v>2257886.9633094622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2035</v>
      </c>
      <c r="D118" s="374">
        <f>IF(F117+SUM(E$99:E117)=D$92,F117,D$92-SUM(E$99:E117))</f>
        <v>14139138.067539105</v>
      </c>
      <c r="E118" s="522">
        <f>IF(+J96&lt;F117,J96,D118)</f>
        <v>617827.53658536589</v>
      </c>
      <c r="F118" s="523">
        <f t="shared" si="20"/>
        <v>13521310.530953739</v>
      </c>
      <c r="G118" s="523">
        <f t="shared" si="21"/>
        <v>13830224.299246423</v>
      </c>
      <c r="H118" s="526">
        <f t="shared" si="22"/>
        <v>2187754.7484627804</v>
      </c>
      <c r="I118" s="577">
        <f t="shared" si="23"/>
        <v>2187754.7484627804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13521310.530953739</v>
      </c>
      <c r="E119" s="522">
        <f>IF(+J96&lt;F118,J96,D119)</f>
        <v>617827.53658536589</v>
      </c>
      <c r="F119" s="523">
        <f t="shared" si="20"/>
        <v>12903482.994368372</v>
      </c>
      <c r="G119" s="523">
        <f t="shared" si="21"/>
        <v>13212396.762661055</v>
      </c>
      <c r="H119" s="526">
        <f t="shared" si="22"/>
        <v>2117622.5336160976</v>
      </c>
      <c r="I119" s="577">
        <f t="shared" si="23"/>
        <v>2117622.5336160976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12903482.994368372</v>
      </c>
      <c r="E120" s="522">
        <f>IF(+J96&lt;F119,J96,D120)</f>
        <v>617827.53658536589</v>
      </c>
      <c r="F120" s="523">
        <f t="shared" si="20"/>
        <v>12285655.457783006</v>
      </c>
      <c r="G120" s="523">
        <f t="shared" si="21"/>
        <v>12594569.22607569</v>
      </c>
      <c r="H120" s="526">
        <f t="shared" si="22"/>
        <v>2047490.3187694158</v>
      </c>
      <c r="I120" s="577">
        <f t="shared" si="23"/>
        <v>2047490.3187694158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12285655.457783006</v>
      </c>
      <c r="E121" s="522">
        <f>IF(+J96&lt;F120,J96,D121)</f>
        <v>617827.53658536589</v>
      </c>
      <c r="F121" s="523">
        <f t="shared" si="20"/>
        <v>11667827.92119764</v>
      </c>
      <c r="G121" s="523">
        <f t="shared" si="21"/>
        <v>11976741.689490322</v>
      </c>
      <c r="H121" s="526">
        <f t="shared" si="22"/>
        <v>1977358.1039227333</v>
      </c>
      <c r="I121" s="577">
        <f t="shared" si="23"/>
        <v>1977358.1039227333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11667827.92119764</v>
      </c>
      <c r="E122" s="522">
        <f>IF(+J96&lt;F121,J96,D122)</f>
        <v>617827.53658536589</v>
      </c>
      <c r="F122" s="523">
        <f t="shared" si="20"/>
        <v>11050000.384612273</v>
      </c>
      <c r="G122" s="523">
        <f t="shared" si="21"/>
        <v>11358914.152904958</v>
      </c>
      <c r="H122" s="526">
        <f t="shared" si="22"/>
        <v>1907225.8890760513</v>
      </c>
      <c r="I122" s="577">
        <f t="shared" si="23"/>
        <v>1907225.8890760513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11050000.384612273</v>
      </c>
      <c r="E123" s="522">
        <f>IF(+J96&lt;F122,J96,D123)</f>
        <v>617827.53658536589</v>
      </c>
      <c r="F123" s="523">
        <f t="shared" si="20"/>
        <v>10432172.848026907</v>
      </c>
      <c r="G123" s="523">
        <f t="shared" si="21"/>
        <v>10741086.616319589</v>
      </c>
      <c r="H123" s="526">
        <f t="shared" si="22"/>
        <v>1837093.674229369</v>
      </c>
      <c r="I123" s="577">
        <f t="shared" si="23"/>
        <v>1837093.674229369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10432172.848026907</v>
      </c>
      <c r="E124" s="522">
        <f>IF(+J96&lt;F123,J96,D124)</f>
        <v>617827.53658536589</v>
      </c>
      <c r="F124" s="523">
        <f t="shared" si="20"/>
        <v>9814345.3114415407</v>
      </c>
      <c r="G124" s="523">
        <f t="shared" si="21"/>
        <v>10123259.079734225</v>
      </c>
      <c r="H124" s="526">
        <f t="shared" si="22"/>
        <v>1766961.459382687</v>
      </c>
      <c r="I124" s="577">
        <f t="shared" si="23"/>
        <v>1766961.459382687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9814345.3114415407</v>
      </c>
      <c r="E125" s="522">
        <f>IF(+J96&lt;F124,J96,D125)</f>
        <v>617827.53658536589</v>
      </c>
      <c r="F125" s="523">
        <f t="shared" si="20"/>
        <v>9196517.7748561744</v>
      </c>
      <c r="G125" s="523">
        <f t="shared" si="21"/>
        <v>9505431.5431488566</v>
      </c>
      <c r="H125" s="526">
        <f t="shared" si="22"/>
        <v>1696829.2445360045</v>
      </c>
      <c r="I125" s="577">
        <f t="shared" si="23"/>
        <v>1696829.2445360045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9196517.7748561744</v>
      </c>
      <c r="E126" s="522">
        <f>IF(+J96&lt;F125,J96,D126)</f>
        <v>617827.53658536589</v>
      </c>
      <c r="F126" s="523">
        <f t="shared" si="20"/>
        <v>8578690.238270808</v>
      </c>
      <c r="G126" s="523">
        <f t="shared" si="21"/>
        <v>8887604.0065634921</v>
      </c>
      <c r="H126" s="526">
        <f t="shared" si="22"/>
        <v>1626697.0296893225</v>
      </c>
      <c r="I126" s="577">
        <f t="shared" si="23"/>
        <v>1626697.0296893225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8578690.238270808</v>
      </c>
      <c r="E127" s="522">
        <f>IF(+J96&lt;F126,J96,D127)</f>
        <v>617827.53658536589</v>
      </c>
      <c r="F127" s="523">
        <f t="shared" si="20"/>
        <v>7960862.7016854417</v>
      </c>
      <c r="G127" s="523">
        <f t="shared" si="21"/>
        <v>8269776.4699781248</v>
      </c>
      <c r="H127" s="526">
        <f t="shared" si="22"/>
        <v>1556564.81484264</v>
      </c>
      <c r="I127" s="577">
        <f t="shared" si="23"/>
        <v>1556564.81484264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7960862.7016854417</v>
      </c>
      <c r="E128" s="522">
        <f>IF(+J96&lt;F127,J96,D128)</f>
        <v>617827.53658536589</v>
      </c>
      <c r="F128" s="523">
        <f t="shared" si="20"/>
        <v>7343035.1651000753</v>
      </c>
      <c r="G128" s="523">
        <f t="shared" si="21"/>
        <v>7651948.9333927585</v>
      </c>
      <c r="H128" s="526">
        <f t="shared" si="22"/>
        <v>1486432.5999959577</v>
      </c>
      <c r="I128" s="577">
        <f t="shared" si="23"/>
        <v>1486432.5999959577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7343035.1651000753</v>
      </c>
      <c r="E129" s="522">
        <f>IF(+J96&lt;F128,J96,D129)</f>
        <v>617827.53658536589</v>
      </c>
      <c r="F129" s="523">
        <f t="shared" si="20"/>
        <v>6725207.628514709</v>
      </c>
      <c r="G129" s="523">
        <f t="shared" si="21"/>
        <v>7034121.3968073921</v>
      </c>
      <c r="H129" s="526">
        <f t="shared" si="22"/>
        <v>1416300.3851492757</v>
      </c>
      <c r="I129" s="577">
        <f t="shared" si="23"/>
        <v>1416300.3851492757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6725207.628514709</v>
      </c>
      <c r="E130" s="522">
        <f>IF(+J96&lt;F129,J96,D130)</f>
        <v>617827.53658536589</v>
      </c>
      <c r="F130" s="523">
        <f t="shared" si="20"/>
        <v>6107380.0919293426</v>
      </c>
      <c r="G130" s="523">
        <f t="shared" si="21"/>
        <v>6416293.8602220258</v>
      </c>
      <c r="H130" s="526">
        <f t="shared" si="22"/>
        <v>1346168.1703025934</v>
      </c>
      <c r="I130" s="577">
        <f t="shared" si="23"/>
        <v>1346168.1703025934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6107380.0919293426</v>
      </c>
      <c r="E131" s="522">
        <f>IF(+J96&lt;F130,J96,D131)</f>
        <v>617827.53658536589</v>
      </c>
      <c r="F131" s="523">
        <f t="shared" ref="F131:F154" si="24">+D131-E131</f>
        <v>5489552.5553439762</v>
      </c>
      <c r="G131" s="523">
        <f t="shared" ref="G131:G154" si="25">+(F131+D131)/2</f>
        <v>5798466.3236366594</v>
      </c>
      <c r="H131" s="526">
        <f t="shared" si="22"/>
        <v>1276035.9554559111</v>
      </c>
      <c r="I131" s="577">
        <f t="shared" si="23"/>
        <v>1276035.9554559111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5489552.5553439762</v>
      </c>
      <c r="E132" s="522">
        <f>IF(+J96&lt;F131,J96,D132)</f>
        <v>617827.53658536589</v>
      </c>
      <c r="F132" s="523">
        <f t="shared" si="24"/>
        <v>4871725.0187586099</v>
      </c>
      <c r="G132" s="523">
        <f t="shared" si="25"/>
        <v>5180638.7870512931</v>
      </c>
      <c r="H132" s="526">
        <f t="shared" si="22"/>
        <v>1205903.7406092288</v>
      </c>
      <c r="I132" s="577">
        <f t="shared" si="23"/>
        <v>1205903.7406092288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4871725.0187586099</v>
      </c>
      <c r="E133" s="522">
        <f>IF(+J96&lt;F132,J96,D133)</f>
        <v>617827.53658536589</v>
      </c>
      <c r="F133" s="523">
        <f t="shared" si="24"/>
        <v>4253897.4821732435</v>
      </c>
      <c r="G133" s="523">
        <f t="shared" si="25"/>
        <v>4562811.2504659267</v>
      </c>
      <c r="H133" s="526">
        <f t="shared" si="22"/>
        <v>1135771.5257625466</v>
      </c>
      <c r="I133" s="577">
        <f t="shared" si="23"/>
        <v>1135771.5257625466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4253897.4821732435</v>
      </c>
      <c r="E134" s="522">
        <f>IF(+J96&lt;F133,J96,D134)</f>
        <v>617827.53658536589</v>
      </c>
      <c r="F134" s="523">
        <f t="shared" si="24"/>
        <v>3636069.9455878776</v>
      </c>
      <c r="G134" s="523">
        <f t="shared" si="25"/>
        <v>3944983.7138805604</v>
      </c>
      <c r="H134" s="526">
        <f t="shared" si="22"/>
        <v>1065639.3109158643</v>
      </c>
      <c r="I134" s="577">
        <f t="shared" si="23"/>
        <v>1065639.3109158643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3636069.9455878776</v>
      </c>
      <c r="E135" s="522">
        <f>IF(+J96&lt;F134,J96,D135)</f>
        <v>617827.53658536589</v>
      </c>
      <c r="F135" s="523">
        <f t="shared" si="24"/>
        <v>3018242.4090025118</v>
      </c>
      <c r="G135" s="523">
        <f t="shared" si="25"/>
        <v>3327156.1772951949</v>
      </c>
      <c r="H135" s="526">
        <f t="shared" si="22"/>
        <v>995507.09606918227</v>
      </c>
      <c r="I135" s="577">
        <f t="shared" si="23"/>
        <v>995507.09606918227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3018242.4090025118</v>
      </c>
      <c r="E136" s="522">
        <f>IF(+J96&lt;F135,J96,D136)</f>
        <v>617827.53658536589</v>
      </c>
      <c r="F136" s="523">
        <f t="shared" si="24"/>
        <v>2400414.8724171459</v>
      </c>
      <c r="G136" s="523">
        <f t="shared" si="25"/>
        <v>2709328.6407098286</v>
      </c>
      <c r="H136" s="526">
        <f t="shared" si="22"/>
        <v>925374.8812225</v>
      </c>
      <c r="I136" s="577">
        <f t="shared" si="23"/>
        <v>925374.8812225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6"/>
        <v/>
      </c>
      <c r="C137" s="507">
        <f>IF(D93="","-",+C136+1)</f>
        <v>2054</v>
      </c>
      <c r="D137" s="374">
        <f>IF(F136+SUM(E$99:E136)=D$92,F136,D$92-SUM(E$99:E136))</f>
        <v>2400414.8724171459</v>
      </c>
      <c r="E137" s="522">
        <f>IF(+J96&lt;F136,J96,D137)</f>
        <v>617827.53658536589</v>
      </c>
      <c r="F137" s="523">
        <f t="shared" si="24"/>
        <v>1782587.33583178</v>
      </c>
      <c r="G137" s="523">
        <f t="shared" si="25"/>
        <v>2091501.1041244629</v>
      </c>
      <c r="H137" s="526">
        <f t="shared" si="22"/>
        <v>855242.66637581785</v>
      </c>
      <c r="I137" s="577">
        <f t="shared" si="23"/>
        <v>855242.66637581785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1782587.33583178</v>
      </c>
      <c r="E138" s="522">
        <f>IF(+J96&lt;F137,J96,D138)</f>
        <v>617827.53658536589</v>
      </c>
      <c r="F138" s="523">
        <f t="shared" si="24"/>
        <v>1164759.7992464141</v>
      </c>
      <c r="G138" s="523">
        <f t="shared" si="25"/>
        <v>1473673.567539097</v>
      </c>
      <c r="H138" s="526">
        <f t="shared" si="22"/>
        <v>785110.45152913569</v>
      </c>
      <c r="I138" s="577">
        <f t="shared" si="23"/>
        <v>785110.45152913569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1164759.7992464141</v>
      </c>
      <c r="E139" s="522">
        <f>IF(+J96&lt;F138,J96,D139)</f>
        <v>617827.53658536589</v>
      </c>
      <c r="F139" s="523">
        <f t="shared" si="24"/>
        <v>546932.26266104821</v>
      </c>
      <c r="G139" s="523">
        <f t="shared" si="25"/>
        <v>855846.03095373116</v>
      </c>
      <c r="H139" s="526">
        <f t="shared" si="22"/>
        <v>714978.23668245343</v>
      </c>
      <c r="I139" s="577">
        <f t="shared" si="23"/>
        <v>714978.23668245343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546932.26266104821</v>
      </c>
      <c r="E140" s="522">
        <f>IF(+J96&lt;F139,J96,D140)</f>
        <v>546932.26266104821</v>
      </c>
      <c r="F140" s="523">
        <f t="shared" si="24"/>
        <v>0</v>
      </c>
      <c r="G140" s="523">
        <f t="shared" si="25"/>
        <v>273466.13133052411</v>
      </c>
      <c r="H140" s="526">
        <f t="shared" si="22"/>
        <v>577974.55899792141</v>
      </c>
      <c r="I140" s="577">
        <f t="shared" si="23"/>
        <v>577974.55899792141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4"/>
        <v>0</v>
      </c>
      <c r="G141" s="523">
        <f t="shared" si="25"/>
        <v>0</v>
      </c>
      <c r="H141" s="526">
        <f t="shared" si="22"/>
        <v>0</v>
      </c>
      <c r="I141" s="577">
        <f t="shared" si="23"/>
        <v>0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25330928.999999993</v>
      </c>
      <c r="F155" s="375"/>
      <c r="G155" s="375"/>
      <c r="H155" s="375">
        <f>SUM(H99:H154)</f>
        <v>85209664.001480252</v>
      </c>
      <c r="I155" s="375">
        <f>SUM(I99:I154)</f>
        <v>85209664.001480252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2037292.8099232661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2037292.8099232661</v>
      </c>
      <c r="O6" s="269"/>
      <c r="P6" s="269"/>
    </row>
    <row r="7" spans="1:16" ht="13.5" thickBot="1">
      <c r="C7" s="467" t="s">
        <v>48</v>
      </c>
      <c r="D7" s="624" t="s">
        <v>366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410</v>
      </c>
      <c r="E9" s="637" t="s">
        <v>409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407919.14285714284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v>2016</v>
      </c>
      <c r="D17" s="631">
        <v>9636181</v>
      </c>
      <c r="E17" s="631">
        <f>IF(+I13&lt;F16,I13,D17)</f>
        <v>0.10681797376050146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 t="shared" ref="K17:K22" si="1">+G17</f>
        <v>1253474.1837577762</v>
      </c>
      <c r="L17" s="513">
        <f t="shared" ref="L17:L72" si="2">IF(K17&lt;&gt;0,+G17-K17,0)</f>
        <v>0</v>
      </c>
      <c r="M17" s="512">
        <f t="shared" ref="M17:M22" si="3">+H17</f>
        <v>1253474.1837577762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 t="shared" si="1"/>
        <v>2342749.0071242256</v>
      </c>
      <c r="L18" s="519">
        <f>IF(K18&lt;&gt;0,+G18-K18,0)</f>
        <v>0</v>
      </c>
      <c r="M18" s="518">
        <f t="shared" si="3"/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2127303.4028455764</v>
      </c>
      <c r="H19" s="657">
        <v>2127303.4028455764</v>
      </c>
      <c r="I19" s="511">
        <f t="shared" si="0"/>
        <v>0</v>
      </c>
      <c r="J19" s="511"/>
      <c r="K19" s="518">
        <f t="shared" si="1"/>
        <v>2127303.4028455764</v>
      </c>
      <c r="L19" s="519">
        <f>IF(K19&lt;&gt;0,+G19-K19,0)</f>
        <v>0</v>
      </c>
      <c r="M19" s="518">
        <f t="shared" si="3"/>
        <v>2127303.4028455764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51">
        <v>15312339.051616563</v>
      </c>
      <c r="E20" s="656">
        <v>373916.5581395349</v>
      </c>
      <c r="F20" s="651">
        <v>14938422.493477028</v>
      </c>
      <c r="G20" s="650">
        <v>1879734.0121499456</v>
      </c>
      <c r="H20" s="657">
        <v>1879734.0121499456</v>
      </c>
      <c r="I20" s="511">
        <f t="shared" si="0"/>
        <v>0</v>
      </c>
      <c r="J20" s="511"/>
      <c r="K20" s="518">
        <f t="shared" si="1"/>
        <v>1879734.0121499456</v>
      </c>
      <c r="L20" s="519">
        <f>IF(K20&lt;&gt;0,+G20-K20,0)</f>
        <v>0</v>
      </c>
      <c r="M20" s="518">
        <f t="shared" si="3"/>
        <v>1879734.0121499456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6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2421536.8857024838</v>
      </c>
      <c r="H21" s="657">
        <v>2421536.8857024838</v>
      </c>
      <c r="I21" s="511">
        <f t="shared" si="0"/>
        <v>0</v>
      </c>
      <c r="J21" s="511"/>
      <c r="K21" s="518">
        <f t="shared" si="1"/>
        <v>2421536.8857024838</v>
      </c>
      <c r="L21" s="519">
        <f>IF(K21&lt;&gt;0,+G21-K21,0)</f>
        <v>0</v>
      </c>
      <c r="M21" s="518">
        <f t="shared" si="3"/>
        <v>2421536.8857024838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51">
        <v>15574750.195651222</v>
      </c>
      <c r="E22" s="656">
        <v>407919.14285714284</v>
      </c>
      <c r="F22" s="651">
        <v>15166831.052794078</v>
      </c>
      <c r="G22" s="650">
        <v>2037292.8099232661</v>
      </c>
      <c r="H22" s="657">
        <v>2037292.8099232661</v>
      </c>
      <c r="I22" s="511">
        <f t="shared" si="0"/>
        <v>0</v>
      </c>
      <c r="J22" s="511"/>
      <c r="K22" s="518">
        <f t="shared" si="1"/>
        <v>2037292.8099232661</v>
      </c>
      <c r="L22" s="519">
        <f>IF(K22&lt;&gt;0,+G22-K22,0)</f>
        <v>0</v>
      </c>
      <c r="M22" s="518">
        <f t="shared" si="3"/>
        <v>2037292.8099232661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6"/>
        <v>IU</v>
      </c>
      <c r="C23" s="507">
        <f>IF(D11="","-",+C22+1)</f>
        <v>2022</v>
      </c>
      <c r="D23" s="523">
        <f>IF(F22+SUM(E$17:E22)=D$10,F22,D$10-SUM(E$17:E22))</f>
        <v>15166831.073070204</v>
      </c>
      <c r="E23" s="522">
        <f>IF(+I14&lt;F22,I14,D23)</f>
        <v>407919.14285714284</v>
      </c>
      <c r="F23" s="523">
        <f t="shared" ref="F23:F72" si="7">+D23-E23</f>
        <v>14758911.93021306</v>
      </c>
      <c r="G23" s="524">
        <f t="shared" ref="G23:G49" si="8">+I$12*((D23+F23)/2)+E23</f>
        <v>2006222.7583012539</v>
      </c>
      <c r="H23" s="491">
        <f t="shared" ref="H23:H49" si="9">+I$13*((D23+F23)/2)+E23</f>
        <v>2006222.7583012539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14758911.93021306</v>
      </c>
      <c r="E24" s="522">
        <f>IF(+I14&lt;F23,I14,D24)</f>
        <v>407919.14285714284</v>
      </c>
      <c r="F24" s="523">
        <f t="shared" si="7"/>
        <v>14350992.787355917</v>
      </c>
      <c r="G24" s="524">
        <f t="shared" si="8"/>
        <v>1962649.6620031334</v>
      </c>
      <c r="H24" s="491">
        <f t="shared" si="9"/>
        <v>1962649.6620031334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14350992.787355917</v>
      </c>
      <c r="E25" s="522">
        <f>IF(+I14&lt;F24,I14,D25)</f>
        <v>407919.14285714284</v>
      </c>
      <c r="F25" s="523">
        <f t="shared" si="7"/>
        <v>13943073.644498773</v>
      </c>
      <c r="G25" s="524">
        <f t="shared" si="8"/>
        <v>1919076.5657050125</v>
      </c>
      <c r="H25" s="491">
        <f t="shared" si="9"/>
        <v>1919076.5657050125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13943073.644498773</v>
      </c>
      <c r="E26" s="522">
        <f>IF(+I14&lt;F25,I14,D26)</f>
        <v>407919.14285714284</v>
      </c>
      <c r="F26" s="523">
        <f t="shared" si="7"/>
        <v>13535154.501641629</v>
      </c>
      <c r="G26" s="524">
        <f t="shared" si="8"/>
        <v>1875503.4694068921</v>
      </c>
      <c r="H26" s="491">
        <f t="shared" si="9"/>
        <v>1875503.4694068921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13535154.501641629</v>
      </c>
      <c r="E27" s="522">
        <f>IF(+I14&lt;F26,I14,D27)</f>
        <v>407919.14285714284</v>
      </c>
      <c r="F27" s="523">
        <f t="shared" si="7"/>
        <v>13127235.358784486</v>
      </c>
      <c r="G27" s="524">
        <f t="shared" si="8"/>
        <v>1831930.3731087712</v>
      </c>
      <c r="H27" s="491">
        <f t="shared" si="9"/>
        <v>1831930.3731087712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13127235.358784486</v>
      </c>
      <c r="E28" s="522">
        <f>IF(+I14&lt;F27,I14,D28)</f>
        <v>407919.14285714284</v>
      </c>
      <c r="F28" s="523">
        <f t="shared" si="7"/>
        <v>12719316.215927342</v>
      </c>
      <c r="G28" s="524">
        <f t="shared" si="8"/>
        <v>1788357.2768106507</v>
      </c>
      <c r="H28" s="491">
        <f t="shared" si="9"/>
        <v>1788357.2768106507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12719316.215927342</v>
      </c>
      <c r="E29" s="522">
        <f>IF(+I14&lt;F28,I14,D29)</f>
        <v>407919.14285714284</v>
      </c>
      <c r="F29" s="523">
        <f t="shared" si="7"/>
        <v>12311397.073070198</v>
      </c>
      <c r="G29" s="524">
        <f t="shared" si="8"/>
        <v>1744784.1805125298</v>
      </c>
      <c r="H29" s="491">
        <f t="shared" si="9"/>
        <v>1744784.1805125298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12311397.073070198</v>
      </c>
      <c r="E30" s="522">
        <f>IF(+I14&lt;F29,I14,D30)</f>
        <v>407919.14285714284</v>
      </c>
      <c r="F30" s="523">
        <f t="shared" si="7"/>
        <v>11903477.930213055</v>
      </c>
      <c r="G30" s="524">
        <f t="shared" si="8"/>
        <v>1701211.0842144098</v>
      </c>
      <c r="H30" s="491">
        <f t="shared" si="9"/>
        <v>1701211.0842144098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11903477.930213055</v>
      </c>
      <c r="E31" s="522">
        <f>IF(+I14&lt;F30,I14,D31)</f>
        <v>407919.14285714284</v>
      </c>
      <c r="F31" s="523">
        <f t="shared" si="7"/>
        <v>11495558.787355911</v>
      </c>
      <c r="G31" s="524">
        <f t="shared" si="8"/>
        <v>1657637.9879162889</v>
      </c>
      <c r="H31" s="491">
        <f t="shared" si="9"/>
        <v>1657637.9879162889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11495558.787355911</v>
      </c>
      <c r="E32" s="522">
        <f>IF(+I14&lt;F31,I14,D32)</f>
        <v>407919.14285714284</v>
      </c>
      <c r="F32" s="523">
        <f t="shared" si="7"/>
        <v>11087639.644498767</v>
      </c>
      <c r="G32" s="524">
        <f t="shared" si="8"/>
        <v>1614064.8916181684</v>
      </c>
      <c r="H32" s="491">
        <f t="shared" si="9"/>
        <v>1614064.8916181684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11087639.644498767</v>
      </c>
      <c r="E33" s="522">
        <f>IF(+I14&lt;F32,I14,D33)</f>
        <v>407919.14285714284</v>
      </c>
      <c r="F33" s="523">
        <f t="shared" si="7"/>
        <v>10679720.501641624</v>
      </c>
      <c r="G33" s="524">
        <f t="shared" si="8"/>
        <v>1570491.7953200475</v>
      </c>
      <c r="H33" s="491">
        <f t="shared" si="9"/>
        <v>1570491.7953200475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10679720.501641624</v>
      </c>
      <c r="E34" s="522">
        <f>IF(+I14&lt;F33,I14,D34)</f>
        <v>407919.14285714284</v>
      </c>
      <c r="F34" s="523">
        <f t="shared" si="7"/>
        <v>10271801.35878448</v>
      </c>
      <c r="G34" s="524">
        <f t="shared" si="8"/>
        <v>1526918.6990219271</v>
      </c>
      <c r="H34" s="491">
        <f t="shared" si="9"/>
        <v>1526918.6990219271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10271801.35878448</v>
      </c>
      <c r="E35" s="522">
        <f>IF(+I14&lt;F34,I14,D35)</f>
        <v>407919.14285714284</v>
      </c>
      <c r="F35" s="523">
        <f t="shared" si="7"/>
        <v>9863882.2159273364</v>
      </c>
      <c r="G35" s="524">
        <f t="shared" si="8"/>
        <v>1483345.6027238062</v>
      </c>
      <c r="H35" s="491">
        <f t="shared" si="9"/>
        <v>1483345.6027238062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9863882.2159273364</v>
      </c>
      <c r="E36" s="522">
        <f>IF(+I14&lt;F35,I14,D36)</f>
        <v>407919.14285714284</v>
      </c>
      <c r="F36" s="523">
        <f t="shared" si="7"/>
        <v>9455963.0730701927</v>
      </c>
      <c r="G36" s="524">
        <f t="shared" si="8"/>
        <v>1439772.5064256857</v>
      </c>
      <c r="H36" s="491">
        <f t="shared" si="9"/>
        <v>1439772.5064256857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9455963.0730701927</v>
      </c>
      <c r="E37" s="522">
        <f>IF(+I14&lt;F36,I14,D37)</f>
        <v>407919.14285714284</v>
      </c>
      <c r="F37" s="523">
        <f t="shared" si="7"/>
        <v>9048043.9302130491</v>
      </c>
      <c r="G37" s="524">
        <f t="shared" si="8"/>
        <v>1396199.410127565</v>
      </c>
      <c r="H37" s="491">
        <f t="shared" si="9"/>
        <v>1396199.410127565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9048043.9302130491</v>
      </c>
      <c r="E38" s="522">
        <f>IF(+I14&lt;F37,I14,D38)</f>
        <v>407919.14285714284</v>
      </c>
      <c r="F38" s="523">
        <f t="shared" si="7"/>
        <v>8640124.7873559054</v>
      </c>
      <c r="G38" s="524">
        <f t="shared" si="8"/>
        <v>1352626.3138294448</v>
      </c>
      <c r="H38" s="491">
        <f t="shared" si="9"/>
        <v>1352626.3138294448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8640124.7873559054</v>
      </c>
      <c r="E39" s="522">
        <f>IF(+I14&lt;F38,I14,D39)</f>
        <v>407919.14285714284</v>
      </c>
      <c r="F39" s="523">
        <f t="shared" si="7"/>
        <v>8232205.6444987627</v>
      </c>
      <c r="G39" s="524">
        <f t="shared" si="8"/>
        <v>1309053.2175313239</v>
      </c>
      <c r="H39" s="491">
        <f t="shared" si="9"/>
        <v>1309053.2175313239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8232205.6444987627</v>
      </c>
      <c r="E40" s="522">
        <f>IF(+I14&lt;F39,I14,D40)</f>
        <v>407919.14285714284</v>
      </c>
      <c r="F40" s="523">
        <f t="shared" si="7"/>
        <v>7824286.50164162</v>
      </c>
      <c r="G40" s="524">
        <f t="shared" si="8"/>
        <v>1265480.1212332034</v>
      </c>
      <c r="H40" s="491">
        <f t="shared" si="9"/>
        <v>1265480.1212332034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7824286.50164162</v>
      </c>
      <c r="E41" s="522">
        <f>IF(+I14&lt;F40,I14,D41)</f>
        <v>407919.14285714284</v>
      </c>
      <c r="F41" s="523">
        <f t="shared" si="7"/>
        <v>7416367.3587844772</v>
      </c>
      <c r="G41" s="524">
        <f t="shared" si="8"/>
        <v>1221907.024935083</v>
      </c>
      <c r="H41" s="491">
        <f t="shared" si="9"/>
        <v>1221907.024935083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7416367.3587844772</v>
      </c>
      <c r="E42" s="522">
        <f>IF(+I14&lt;F41,I14,D42)</f>
        <v>407919.14285714284</v>
      </c>
      <c r="F42" s="523">
        <f t="shared" si="7"/>
        <v>7008448.2159273345</v>
      </c>
      <c r="G42" s="524">
        <f t="shared" si="8"/>
        <v>1178333.9286369623</v>
      </c>
      <c r="H42" s="491">
        <f t="shared" si="9"/>
        <v>1178333.9286369623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7008448.2159273345</v>
      </c>
      <c r="E43" s="522">
        <f>IF(+I14&lt;F42,I14,D43)</f>
        <v>407919.14285714284</v>
      </c>
      <c r="F43" s="523">
        <f t="shared" si="7"/>
        <v>6600529.0730701918</v>
      </c>
      <c r="G43" s="524">
        <f t="shared" si="8"/>
        <v>1134760.8323388421</v>
      </c>
      <c r="H43" s="491">
        <f t="shared" si="9"/>
        <v>1134760.8323388421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6600529.0730701918</v>
      </c>
      <c r="E44" s="522">
        <f>IF(+I14&lt;F43,I14,D44)</f>
        <v>407919.14285714284</v>
      </c>
      <c r="F44" s="523">
        <f t="shared" si="7"/>
        <v>6192609.9302130491</v>
      </c>
      <c r="G44" s="524">
        <f t="shared" si="8"/>
        <v>1091187.7360407212</v>
      </c>
      <c r="H44" s="491">
        <f t="shared" si="9"/>
        <v>1091187.7360407212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6192609.9302130491</v>
      </c>
      <c r="E45" s="522">
        <f>IF(+I14&lt;F44,I14,D45)</f>
        <v>407919.14285714284</v>
      </c>
      <c r="F45" s="523">
        <f t="shared" si="7"/>
        <v>5784690.7873559063</v>
      </c>
      <c r="G45" s="524">
        <f t="shared" si="8"/>
        <v>1047614.639742601</v>
      </c>
      <c r="H45" s="491">
        <f t="shared" si="9"/>
        <v>1047614.639742601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5784690.7873559063</v>
      </c>
      <c r="E46" s="522">
        <f>IF(+I14&lt;F45,I14,D46)</f>
        <v>407919.14285714284</v>
      </c>
      <c r="F46" s="523">
        <f t="shared" si="7"/>
        <v>5376771.6444987636</v>
      </c>
      <c r="G46" s="524">
        <f t="shared" si="8"/>
        <v>1004041.5434444803</v>
      </c>
      <c r="H46" s="491">
        <f t="shared" si="9"/>
        <v>1004041.5434444803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5376771.6444987636</v>
      </c>
      <c r="E47" s="522">
        <f>IF(+I14&lt;F46,I14,D47)</f>
        <v>407919.14285714284</v>
      </c>
      <c r="F47" s="523">
        <f t="shared" si="7"/>
        <v>4968852.5016416209</v>
      </c>
      <c r="G47" s="524">
        <f t="shared" si="8"/>
        <v>960468.44714635983</v>
      </c>
      <c r="H47" s="491">
        <f t="shared" si="9"/>
        <v>960468.44714635983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4968852.5016416209</v>
      </c>
      <c r="E48" s="522">
        <f>IF(+I14&lt;F47,I14,D48)</f>
        <v>407919.14285714284</v>
      </c>
      <c r="F48" s="523">
        <f t="shared" si="7"/>
        <v>4560933.3587844782</v>
      </c>
      <c r="G48" s="524">
        <f t="shared" si="8"/>
        <v>916895.35084823926</v>
      </c>
      <c r="H48" s="491">
        <f t="shared" si="9"/>
        <v>916895.35084823926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4560933.3587844782</v>
      </c>
      <c r="E49" s="522">
        <f>IF(+I14&lt;F48,I14,D49)</f>
        <v>407919.14285714284</v>
      </c>
      <c r="F49" s="523">
        <f t="shared" si="7"/>
        <v>4153014.2159273354</v>
      </c>
      <c r="G49" s="524">
        <f t="shared" si="8"/>
        <v>873322.25455011881</v>
      </c>
      <c r="H49" s="491">
        <f t="shared" si="9"/>
        <v>873322.25455011881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4153014.2159273354</v>
      </c>
      <c r="E50" s="522">
        <f>IF(+I14&lt;F49,I14,D50)</f>
        <v>407919.14285714284</v>
      </c>
      <c r="F50" s="523">
        <f t="shared" si="7"/>
        <v>3745095.0730701927</v>
      </c>
      <c r="G50" s="524">
        <f t="shared" ref="G50:G72" si="10">+I$12*((D50+F50)/2)+E50</f>
        <v>829749.15825199825</v>
      </c>
      <c r="H50" s="491">
        <f t="shared" ref="H50:H72" si="11">+I$13*((D50+F50)/2)+E50</f>
        <v>829749.15825199825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3745095.0730701927</v>
      </c>
      <c r="E51" s="522">
        <f>IF(+I14&lt;F50,I14,D51)</f>
        <v>407919.14285714284</v>
      </c>
      <c r="F51" s="523">
        <f t="shared" si="7"/>
        <v>3337175.93021305</v>
      </c>
      <c r="G51" s="524">
        <f t="shared" si="10"/>
        <v>786176.0619538778</v>
      </c>
      <c r="H51" s="491">
        <f t="shared" si="11"/>
        <v>786176.0619538778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3337175.93021305</v>
      </c>
      <c r="E52" s="522">
        <f>IF(+I14&lt;F51,I14,D52)</f>
        <v>407919.14285714284</v>
      </c>
      <c r="F52" s="523">
        <f t="shared" si="7"/>
        <v>2929256.7873559073</v>
      </c>
      <c r="G52" s="524">
        <f t="shared" si="10"/>
        <v>742602.96565575723</v>
      </c>
      <c r="H52" s="491">
        <f t="shared" si="11"/>
        <v>742602.96565575723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2929256.7873559073</v>
      </c>
      <c r="E53" s="522">
        <f>IF(+I14&lt;F52,I14,D53)</f>
        <v>407919.14285714284</v>
      </c>
      <c r="F53" s="523">
        <f t="shared" si="7"/>
        <v>2521337.6444987645</v>
      </c>
      <c r="G53" s="524">
        <f t="shared" si="10"/>
        <v>699029.86935763666</v>
      </c>
      <c r="H53" s="491">
        <f t="shared" si="11"/>
        <v>699029.86935763666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2521337.6444987645</v>
      </c>
      <c r="E54" s="522">
        <f>IF(+I14&lt;F53,I14,D54)</f>
        <v>407919.14285714284</v>
      </c>
      <c r="F54" s="523">
        <f t="shared" si="7"/>
        <v>2113418.5016416218</v>
      </c>
      <c r="G54" s="524">
        <f t="shared" si="10"/>
        <v>655456.77305951621</v>
      </c>
      <c r="H54" s="491">
        <f t="shared" si="11"/>
        <v>655456.77305951621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2113418.5016416218</v>
      </c>
      <c r="E55" s="522">
        <f>IF(+I14&lt;F54,I14,D55)</f>
        <v>407919.14285714284</v>
      </c>
      <c r="F55" s="523">
        <f t="shared" si="7"/>
        <v>1705499.3587844791</v>
      </c>
      <c r="G55" s="524">
        <f t="shared" si="10"/>
        <v>611883.67676139565</v>
      </c>
      <c r="H55" s="491">
        <f t="shared" si="11"/>
        <v>611883.67676139565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1705499.3587844791</v>
      </c>
      <c r="E56" s="522">
        <f>IF(+I14&lt;F55,I14,D56)</f>
        <v>407919.14285714284</v>
      </c>
      <c r="F56" s="523">
        <f t="shared" si="7"/>
        <v>1297580.2159273364</v>
      </c>
      <c r="G56" s="524">
        <f t="shared" si="10"/>
        <v>568310.58046327508</v>
      </c>
      <c r="H56" s="491">
        <f t="shared" si="11"/>
        <v>568310.58046327508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1297580.2159273364</v>
      </c>
      <c r="E57" s="522">
        <f>IF(+I14&lt;F56,I14,D57)</f>
        <v>407919.14285714284</v>
      </c>
      <c r="F57" s="523">
        <f t="shared" si="7"/>
        <v>889661.07307019352</v>
      </c>
      <c r="G57" s="524">
        <f t="shared" si="10"/>
        <v>524737.48416515463</v>
      </c>
      <c r="H57" s="491">
        <f t="shared" si="11"/>
        <v>524737.48416515463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889661.07307019352</v>
      </c>
      <c r="E58" s="522">
        <f>IF(+I14&lt;F57,I14,D58)</f>
        <v>407919.14285714284</v>
      </c>
      <c r="F58" s="523">
        <f t="shared" si="7"/>
        <v>481741.93021305068</v>
      </c>
      <c r="G58" s="524">
        <f t="shared" si="10"/>
        <v>481164.38786703406</v>
      </c>
      <c r="H58" s="491">
        <f t="shared" si="11"/>
        <v>481164.38786703406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481741.93021305068</v>
      </c>
      <c r="E59" s="522">
        <f>IF(+I14&lt;F58,I14,D59)</f>
        <v>407919.14285714284</v>
      </c>
      <c r="F59" s="523">
        <f t="shared" si="7"/>
        <v>73822.787355907843</v>
      </c>
      <c r="G59" s="524">
        <f t="shared" si="10"/>
        <v>437591.29156891356</v>
      </c>
      <c r="H59" s="491">
        <f t="shared" si="11"/>
        <v>437591.29156891356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73822.787355907843</v>
      </c>
      <c r="E60" s="522">
        <f>IF(+I14&lt;F59,I14,D60)</f>
        <v>73822.787355907843</v>
      </c>
      <c r="F60" s="523">
        <f t="shared" si="7"/>
        <v>0</v>
      </c>
      <c r="G60" s="524">
        <f t="shared" si="10"/>
        <v>77765.587637263059</v>
      </c>
      <c r="H60" s="491">
        <f t="shared" si="11"/>
        <v>77765.587637263059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17132604.000000004</v>
      </c>
      <c r="F73" s="375"/>
      <c r="G73" s="375">
        <f>SUM(G17:G72)</f>
        <v>57350415.811738625</v>
      </c>
      <c r="H73" s="375">
        <f>SUM(H17:H72)</f>
        <v>57350415.811738625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2037292.8099232661</v>
      </c>
      <c r="N87" s="546">
        <f>IF(J92&lt;D11,0,VLOOKUP(J92,C17:O72,11))</f>
        <v>2037292.8099232661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2166364.0157775921</v>
      </c>
      <c r="N88" s="550">
        <f>IF(J92&lt;D11,0,VLOOKUP(J92,C99:P154,7))</f>
        <v>2166364.0157775921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129071.20585432602</v>
      </c>
      <c r="N89" s="555">
        <f>+N88-N87</f>
        <v>129071.20585432602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17132604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417868.39024390245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12">+I99-H99</f>
        <v>0</v>
      </c>
      <c r="K99" s="514"/>
      <c r="L99" s="512">
        <f>+H99</f>
        <v>1328555.0538499958</v>
      </c>
      <c r="M99" s="513">
        <f t="shared" ref="M99:M130" si="13">IF(L99&lt;&gt;0,+H99-L99,0)</f>
        <v>0</v>
      </c>
      <c r="N99" s="512">
        <f>+I99</f>
        <v>1328555.0538499958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12"/>
        <v>0</v>
      </c>
      <c r="K100" s="514"/>
      <c r="L100" s="655">
        <f>+H100</f>
        <v>2163315.383026443</v>
      </c>
      <c r="M100" s="514">
        <f t="shared" si="13"/>
        <v>0</v>
      </c>
      <c r="N100" s="655">
        <f>+I100</f>
        <v>2163315.383026443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>IU</v>
      </c>
      <c r="C101" s="507">
        <f>IF(D93="","-",+C100+1)</f>
        <v>2019</v>
      </c>
      <c r="D101" s="629">
        <v>16418603.101190476</v>
      </c>
      <c r="E101" s="630">
        <v>398432.65116279072</v>
      </c>
      <c r="F101" s="631">
        <v>16020170.450027686</v>
      </c>
      <c r="G101" s="631">
        <v>16219386.77560908</v>
      </c>
      <c r="H101" s="633">
        <v>2134564.6762010739</v>
      </c>
      <c r="I101" s="634">
        <v>2134564.6762010739</v>
      </c>
      <c r="J101" s="514">
        <f t="shared" si="12"/>
        <v>0</v>
      </c>
      <c r="K101" s="514"/>
      <c r="L101" s="655">
        <f>+H101</f>
        <v>2134564.6762010739</v>
      </c>
      <c r="M101" s="514">
        <f t="shared" ref="M101" si="17">IF(L101&lt;&gt;0,+H101-L101,0)</f>
        <v>0</v>
      </c>
      <c r="N101" s="655">
        <f>+I101</f>
        <v>2134564.6762010739</v>
      </c>
      <c r="O101" s="514">
        <f t="shared" si="14"/>
        <v>0</v>
      </c>
      <c r="P101" s="514">
        <f t="shared" si="15"/>
        <v>0</v>
      </c>
    </row>
    <row r="102" spans="1:16">
      <c r="B102" s="195" t="str">
        <f t="shared" si="16"/>
        <v/>
      </c>
      <c r="C102" s="507">
        <f>IF(D93="","-",+C101+1)</f>
        <v>2020</v>
      </c>
      <c r="D102" s="629">
        <v>16020170.450027686</v>
      </c>
      <c r="E102" s="630">
        <v>407919.14285714284</v>
      </c>
      <c r="F102" s="631">
        <v>15612251.307170542</v>
      </c>
      <c r="G102" s="631">
        <v>15816210.878599115</v>
      </c>
      <c r="H102" s="633">
        <v>2109329.5627079071</v>
      </c>
      <c r="I102" s="634">
        <v>2109329.5627079071</v>
      </c>
      <c r="J102" s="514">
        <f t="shared" si="12"/>
        <v>0</v>
      </c>
      <c r="K102" s="514"/>
      <c r="L102" s="655">
        <f>+H102</f>
        <v>2109329.5627079071</v>
      </c>
      <c r="M102" s="514">
        <f t="shared" ref="M102" si="18">IF(L102&lt;&gt;0,+H102-L102,0)</f>
        <v>0</v>
      </c>
      <c r="N102" s="655">
        <f>+I102</f>
        <v>2109329.5627079071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2021</v>
      </c>
      <c r="D103" s="374">
        <f>IF(F102+SUM(E$99:E102)=D$92,F102,D$92-SUM(E$99:E102))</f>
        <v>15612251.307170542</v>
      </c>
      <c r="E103" s="522">
        <f>IF(+J96&lt;F102,J96,D103)</f>
        <v>417868.39024390245</v>
      </c>
      <c r="F103" s="523">
        <f t="shared" ref="F103:F154" si="19">+D103-E103</f>
        <v>15194382.916926639</v>
      </c>
      <c r="G103" s="523">
        <f t="shared" ref="G103:G154" si="20">+(F103+D103)/2</f>
        <v>15403317.112048591</v>
      </c>
      <c r="H103" s="526">
        <f t="shared" ref="H103:H154" si="21">+J$94*G103+E103</f>
        <v>2166364.0157775921</v>
      </c>
      <c r="I103" s="577">
        <f t="shared" ref="I103:I154" si="22">+J$95*G103+E103</f>
        <v>2166364.0157775921</v>
      </c>
      <c r="J103" s="514">
        <f t="shared" si="12"/>
        <v>0</v>
      </c>
      <c r="K103" s="514"/>
      <c r="L103" s="525"/>
      <c r="M103" s="514">
        <f t="shared" si="13"/>
        <v>0</v>
      </c>
      <c r="N103" s="525"/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2022</v>
      </c>
      <c r="D104" s="374">
        <f>IF(F103+SUM(E$99:E103)=D$92,F103,D$92-SUM(E$99:E103))</f>
        <v>15194382.916926639</v>
      </c>
      <c r="E104" s="522">
        <f>IF(+J96&lt;F103,J96,D104)</f>
        <v>417868.39024390245</v>
      </c>
      <c r="F104" s="523">
        <f t="shared" si="19"/>
        <v>14776514.526682736</v>
      </c>
      <c r="G104" s="523">
        <f t="shared" si="20"/>
        <v>14985448.721804688</v>
      </c>
      <c r="H104" s="526">
        <f t="shared" si="21"/>
        <v>2118930.0087338267</v>
      </c>
      <c r="I104" s="577">
        <f t="shared" si="22"/>
        <v>2118930.0087338267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2023</v>
      </c>
      <c r="D105" s="374">
        <f>IF(F104+SUM(E$99:E104)=D$92,F104,D$92-SUM(E$99:E104))</f>
        <v>14776514.526682736</v>
      </c>
      <c r="E105" s="522">
        <f>IF(+J96&lt;F104,J96,D105)</f>
        <v>417868.39024390245</v>
      </c>
      <c r="F105" s="523">
        <f t="shared" si="19"/>
        <v>14358646.136438834</v>
      </c>
      <c r="G105" s="523">
        <f t="shared" si="20"/>
        <v>14567580.331560785</v>
      </c>
      <c r="H105" s="526">
        <f t="shared" si="21"/>
        <v>2071496.0016900608</v>
      </c>
      <c r="I105" s="577">
        <f t="shared" si="22"/>
        <v>2071496.0016900608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2024</v>
      </c>
      <c r="D106" s="374">
        <f>IF(F105+SUM(E$99:E105)=D$92,F105,D$92-SUM(E$99:E105))</f>
        <v>14358646.136438834</v>
      </c>
      <c r="E106" s="522">
        <f>IF(+J96&lt;F105,J96,D106)</f>
        <v>417868.39024390245</v>
      </c>
      <c r="F106" s="523">
        <f t="shared" si="19"/>
        <v>13940777.746194931</v>
      </c>
      <c r="G106" s="523">
        <f t="shared" si="20"/>
        <v>14149711.941316882</v>
      </c>
      <c r="H106" s="526">
        <f t="shared" si="21"/>
        <v>2024061.9946462954</v>
      </c>
      <c r="I106" s="577">
        <f t="shared" si="22"/>
        <v>2024061.9946462954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2025</v>
      </c>
      <c r="D107" s="374">
        <f>IF(F106+SUM(E$99:E106)=D$92,F106,D$92-SUM(E$99:E106))</f>
        <v>13940777.746194931</v>
      </c>
      <c r="E107" s="522">
        <f>IF(+J96&lt;F106,J96,D107)</f>
        <v>417868.39024390245</v>
      </c>
      <c r="F107" s="523">
        <f t="shared" si="19"/>
        <v>13522909.355951028</v>
      </c>
      <c r="G107" s="523">
        <f t="shared" si="20"/>
        <v>13731843.551072979</v>
      </c>
      <c r="H107" s="526">
        <f t="shared" si="21"/>
        <v>1976627.9876025296</v>
      </c>
      <c r="I107" s="577">
        <f t="shared" si="22"/>
        <v>1976627.9876025296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2026</v>
      </c>
      <c r="D108" s="374">
        <f>IF(F107+SUM(E$99:E107)=D$92,F107,D$92-SUM(E$99:E107))</f>
        <v>13522909.355951028</v>
      </c>
      <c r="E108" s="522">
        <f>IF(+J96&lt;F107,J96,D108)</f>
        <v>417868.39024390245</v>
      </c>
      <c r="F108" s="523">
        <f t="shared" si="19"/>
        <v>13105040.965707125</v>
      </c>
      <c r="G108" s="523">
        <f t="shared" si="20"/>
        <v>13313975.160829077</v>
      </c>
      <c r="H108" s="526">
        <f t="shared" si="21"/>
        <v>1929193.9805587642</v>
      </c>
      <c r="I108" s="577">
        <f t="shared" si="22"/>
        <v>1929193.9805587642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2027</v>
      </c>
      <c r="D109" s="374">
        <f>IF(F108+SUM(E$99:E108)=D$92,F108,D$92-SUM(E$99:E108))</f>
        <v>13105040.965707125</v>
      </c>
      <c r="E109" s="522">
        <f>IF(+J96&lt;F108,J96,D109)</f>
        <v>417868.39024390245</v>
      </c>
      <c r="F109" s="523">
        <f t="shared" si="19"/>
        <v>12687172.575463222</v>
      </c>
      <c r="G109" s="523">
        <f t="shared" si="20"/>
        <v>12896106.770585174</v>
      </c>
      <c r="H109" s="526">
        <f t="shared" si="21"/>
        <v>1881759.9735149983</v>
      </c>
      <c r="I109" s="577">
        <f t="shared" si="22"/>
        <v>1881759.9735149983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2028</v>
      </c>
      <c r="D110" s="374">
        <f>IF(F109+SUM(E$99:E109)=D$92,F109,D$92-SUM(E$99:E109))</f>
        <v>12687172.575463222</v>
      </c>
      <c r="E110" s="522">
        <f>IF(+J96&lt;F109,J96,D110)</f>
        <v>417868.39024390245</v>
      </c>
      <c r="F110" s="523">
        <f t="shared" si="19"/>
        <v>12269304.18521932</v>
      </c>
      <c r="G110" s="523">
        <f t="shared" si="20"/>
        <v>12478238.380341271</v>
      </c>
      <c r="H110" s="526">
        <f t="shared" si="21"/>
        <v>1834325.9664712329</v>
      </c>
      <c r="I110" s="577">
        <f t="shared" si="22"/>
        <v>1834325.9664712329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2029</v>
      </c>
      <c r="D111" s="374">
        <f>IF(F110+SUM(E$99:E110)=D$92,F110,D$92-SUM(E$99:E110))</f>
        <v>12269304.18521932</v>
      </c>
      <c r="E111" s="522">
        <f>IF(+J96&lt;F110,J96,D111)</f>
        <v>417868.39024390245</v>
      </c>
      <c r="F111" s="523">
        <f t="shared" si="19"/>
        <v>11851435.794975417</v>
      </c>
      <c r="G111" s="523">
        <f t="shared" si="20"/>
        <v>12060369.990097368</v>
      </c>
      <c r="H111" s="526">
        <f t="shared" si="21"/>
        <v>1786891.9594274671</v>
      </c>
      <c r="I111" s="577">
        <f t="shared" si="22"/>
        <v>1786891.9594274671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2030</v>
      </c>
      <c r="D112" s="374">
        <f>IF(F111+SUM(E$99:E111)=D$92,F111,D$92-SUM(E$99:E111))</f>
        <v>11851435.794975417</v>
      </c>
      <c r="E112" s="522">
        <f>IF(+J96&lt;F111,J96,D112)</f>
        <v>417868.39024390245</v>
      </c>
      <c r="F112" s="523">
        <f t="shared" si="19"/>
        <v>11433567.404731514</v>
      </c>
      <c r="G112" s="523">
        <f t="shared" si="20"/>
        <v>11642501.599853465</v>
      </c>
      <c r="H112" s="526">
        <f t="shared" si="21"/>
        <v>1739457.9523837012</v>
      </c>
      <c r="I112" s="577">
        <f t="shared" si="22"/>
        <v>1739457.9523837012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2031</v>
      </c>
      <c r="D113" s="374">
        <f>IF(F112+SUM(E$99:E112)=D$92,F112,D$92-SUM(E$99:E112))</f>
        <v>11433567.404731514</v>
      </c>
      <c r="E113" s="522">
        <f>IF(+J96&lt;F112,J96,D113)</f>
        <v>417868.39024390245</v>
      </c>
      <c r="F113" s="523">
        <f t="shared" si="19"/>
        <v>11015699.014487611</v>
      </c>
      <c r="G113" s="523">
        <f t="shared" si="20"/>
        <v>11224633.209609563</v>
      </c>
      <c r="H113" s="526">
        <f t="shared" si="21"/>
        <v>1692023.9453399358</v>
      </c>
      <c r="I113" s="577">
        <f t="shared" si="22"/>
        <v>1692023.9453399358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2032</v>
      </c>
      <c r="D114" s="374">
        <f>IF(F113+SUM(E$99:E113)=D$92,F113,D$92-SUM(E$99:E113))</f>
        <v>11015699.014487611</v>
      </c>
      <c r="E114" s="522">
        <f>IF(+J96&lt;F113,J96,D114)</f>
        <v>417868.39024390245</v>
      </c>
      <c r="F114" s="523">
        <f t="shared" si="19"/>
        <v>10597830.624243708</v>
      </c>
      <c r="G114" s="523">
        <f t="shared" si="20"/>
        <v>10806764.81936566</v>
      </c>
      <c r="H114" s="526">
        <f t="shared" si="21"/>
        <v>1644589.93829617</v>
      </c>
      <c r="I114" s="577">
        <f t="shared" si="22"/>
        <v>1644589.93829617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2033</v>
      </c>
      <c r="D115" s="374">
        <f>IF(F114+SUM(E$99:E114)=D$92,F114,D$92-SUM(E$99:E114))</f>
        <v>10597830.624243708</v>
      </c>
      <c r="E115" s="522">
        <f>IF(+J96&lt;F114,J96,D115)</f>
        <v>417868.39024390245</v>
      </c>
      <c r="F115" s="523">
        <f t="shared" si="19"/>
        <v>10179962.233999806</v>
      </c>
      <c r="G115" s="523">
        <f t="shared" si="20"/>
        <v>10388896.429121757</v>
      </c>
      <c r="H115" s="526">
        <f t="shared" si="21"/>
        <v>1597155.9312524046</v>
      </c>
      <c r="I115" s="577">
        <f t="shared" si="22"/>
        <v>1597155.9312524046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2034</v>
      </c>
      <c r="D116" s="374">
        <f>IF(F115+SUM(E$99:E115)=D$92,F115,D$92-SUM(E$99:E115))</f>
        <v>10179962.233999806</v>
      </c>
      <c r="E116" s="522">
        <f>IF(+J96&lt;F115,J96,D116)</f>
        <v>417868.39024390245</v>
      </c>
      <c r="F116" s="523">
        <f t="shared" si="19"/>
        <v>9762093.8437559027</v>
      </c>
      <c r="G116" s="523">
        <f t="shared" si="20"/>
        <v>9971028.0388778541</v>
      </c>
      <c r="H116" s="526">
        <f t="shared" si="21"/>
        <v>1549721.9242086387</v>
      </c>
      <c r="I116" s="577">
        <f t="shared" si="22"/>
        <v>1549721.9242086387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2035</v>
      </c>
      <c r="D117" s="374">
        <f>IF(F116+SUM(E$99:E116)=D$92,F116,D$92-SUM(E$99:E116))</f>
        <v>9762093.8437559027</v>
      </c>
      <c r="E117" s="522">
        <f>IF(+J96&lt;F116,J96,D117)</f>
        <v>417868.39024390245</v>
      </c>
      <c r="F117" s="523">
        <f t="shared" si="19"/>
        <v>9344225.4535119999</v>
      </c>
      <c r="G117" s="523">
        <f t="shared" si="20"/>
        <v>9553159.6486339513</v>
      </c>
      <c r="H117" s="526">
        <f t="shared" si="21"/>
        <v>1502287.9171648733</v>
      </c>
      <c r="I117" s="577">
        <f t="shared" si="22"/>
        <v>1502287.9171648733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2036</v>
      </c>
      <c r="D118" s="374">
        <f>IF(F117+SUM(E$99:E117)=D$92,F117,D$92-SUM(E$99:E117))</f>
        <v>9344225.4535119999</v>
      </c>
      <c r="E118" s="522">
        <f>IF(+J96&lt;F117,J96,D118)</f>
        <v>417868.39024390245</v>
      </c>
      <c r="F118" s="523">
        <f t="shared" si="19"/>
        <v>8926357.0632680971</v>
      </c>
      <c r="G118" s="523">
        <f t="shared" si="20"/>
        <v>9135291.2583900485</v>
      </c>
      <c r="H118" s="526">
        <f t="shared" si="21"/>
        <v>1454853.9101211075</v>
      </c>
      <c r="I118" s="577">
        <f t="shared" si="22"/>
        <v>1454853.9101211075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2037</v>
      </c>
      <c r="D119" s="374">
        <f>IF(F118+SUM(E$99:E118)=D$92,F118,D$92-SUM(E$99:E118))</f>
        <v>8926357.0632680971</v>
      </c>
      <c r="E119" s="522">
        <f>IF(+J96&lt;F118,J96,D119)</f>
        <v>417868.39024390245</v>
      </c>
      <c r="F119" s="523">
        <f t="shared" si="19"/>
        <v>8508488.6730241943</v>
      </c>
      <c r="G119" s="523">
        <f t="shared" si="20"/>
        <v>8717422.8681461457</v>
      </c>
      <c r="H119" s="526">
        <f t="shared" si="21"/>
        <v>1407419.9030773418</v>
      </c>
      <c r="I119" s="577">
        <f t="shared" si="22"/>
        <v>1407419.9030773418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2038</v>
      </c>
      <c r="D120" s="374">
        <f>IF(F119+SUM(E$99:E119)=D$92,F119,D$92-SUM(E$99:E119))</f>
        <v>8508488.6730241943</v>
      </c>
      <c r="E120" s="522">
        <f>IF(+J96&lt;F119,J96,D120)</f>
        <v>417868.39024390245</v>
      </c>
      <c r="F120" s="523">
        <f t="shared" si="19"/>
        <v>8090620.2827802915</v>
      </c>
      <c r="G120" s="523">
        <f t="shared" si="20"/>
        <v>8299554.4779022429</v>
      </c>
      <c r="H120" s="526">
        <f t="shared" si="21"/>
        <v>1359985.8960335762</v>
      </c>
      <c r="I120" s="577">
        <f t="shared" si="22"/>
        <v>1359985.8960335762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2039</v>
      </c>
      <c r="D121" s="374">
        <f>IF(F120+SUM(E$99:E120)=D$92,F120,D$92-SUM(E$99:E120))</f>
        <v>8090620.2827802915</v>
      </c>
      <c r="E121" s="522">
        <f>IF(+J96&lt;F120,J96,D121)</f>
        <v>417868.39024390245</v>
      </c>
      <c r="F121" s="523">
        <f t="shared" si="19"/>
        <v>7672751.8925363887</v>
      </c>
      <c r="G121" s="523">
        <f t="shared" si="20"/>
        <v>7881686.0876583401</v>
      </c>
      <c r="H121" s="526">
        <f t="shared" si="21"/>
        <v>1312551.8889898106</v>
      </c>
      <c r="I121" s="577">
        <f t="shared" si="22"/>
        <v>1312551.8889898106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2040</v>
      </c>
      <c r="D122" s="374">
        <f>IF(F121+SUM(E$99:E121)=D$92,F121,D$92-SUM(E$99:E121))</f>
        <v>7672751.8925363887</v>
      </c>
      <c r="E122" s="522">
        <f>IF(+J96&lt;F121,J96,D122)</f>
        <v>417868.39024390245</v>
      </c>
      <c r="F122" s="523">
        <f t="shared" si="19"/>
        <v>7254883.5022924859</v>
      </c>
      <c r="G122" s="523">
        <f t="shared" si="20"/>
        <v>7463817.6974144373</v>
      </c>
      <c r="H122" s="526">
        <f t="shared" si="21"/>
        <v>1265117.881946045</v>
      </c>
      <c r="I122" s="577">
        <f t="shared" si="22"/>
        <v>1265117.881946045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2041</v>
      </c>
      <c r="D123" s="374">
        <f>IF(F122+SUM(E$99:E122)=D$92,F122,D$92-SUM(E$99:E122))</f>
        <v>7254883.5022924859</v>
      </c>
      <c r="E123" s="522">
        <f>IF(+J96&lt;F122,J96,D123)</f>
        <v>417868.39024390245</v>
      </c>
      <c r="F123" s="523">
        <f t="shared" si="19"/>
        <v>6837015.1120485831</v>
      </c>
      <c r="G123" s="523">
        <f t="shared" si="20"/>
        <v>7045949.3071705345</v>
      </c>
      <c r="H123" s="526">
        <f t="shared" si="21"/>
        <v>1217683.8749022791</v>
      </c>
      <c r="I123" s="577">
        <f t="shared" si="22"/>
        <v>1217683.8749022791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2042</v>
      </c>
      <c r="D124" s="374">
        <f>IF(F123+SUM(E$99:E123)=D$92,F123,D$92-SUM(E$99:E123))</f>
        <v>6837015.1120485831</v>
      </c>
      <c r="E124" s="522">
        <f>IF(+J96&lt;F123,J96,D124)</f>
        <v>417868.39024390245</v>
      </c>
      <c r="F124" s="523">
        <f t="shared" si="19"/>
        <v>6419146.7218046803</v>
      </c>
      <c r="G124" s="523">
        <f t="shared" si="20"/>
        <v>6628080.9169266317</v>
      </c>
      <c r="H124" s="526">
        <f t="shared" si="21"/>
        <v>1170249.8678585137</v>
      </c>
      <c r="I124" s="577">
        <f t="shared" si="22"/>
        <v>1170249.8678585137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2043</v>
      </c>
      <c r="D125" s="374">
        <f>IF(F124+SUM(E$99:E124)=D$92,F124,D$92-SUM(E$99:E124))</f>
        <v>6419146.7218046803</v>
      </c>
      <c r="E125" s="522">
        <f>IF(+J96&lt;F124,J96,D125)</f>
        <v>417868.39024390245</v>
      </c>
      <c r="F125" s="523">
        <f t="shared" si="19"/>
        <v>6001278.3315607775</v>
      </c>
      <c r="G125" s="523">
        <f t="shared" si="20"/>
        <v>6210212.5266827289</v>
      </c>
      <c r="H125" s="526">
        <f t="shared" si="21"/>
        <v>1122815.8608147479</v>
      </c>
      <c r="I125" s="577">
        <f t="shared" si="22"/>
        <v>1122815.8608147479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2044</v>
      </c>
      <c r="D126" s="374">
        <f>IF(F125+SUM(E$99:E125)=D$92,F125,D$92-SUM(E$99:E125))</f>
        <v>6001278.3315607775</v>
      </c>
      <c r="E126" s="522">
        <f>IF(+J96&lt;F125,J96,D126)</f>
        <v>417868.39024390245</v>
      </c>
      <c r="F126" s="523">
        <f t="shared" si="19"/>
        <v>5583409.9413168747</v>
      </c>
      <c r="G126" s="523">
        <f t="shared" si="20"/>
        <v>5792344.1364388261</v>
      </c>
      <c r="H126" s="526">
        <f t="shared" si="21"/>
        <v>1075381.8537709822</v>
      </c>
      <c r="I126" s="577">
        <f t="shared" si="22"/>
        <v>1075381.8537709822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2045</v>
      </c>
      <c r="D127" s="374">
        <f>IF(F126+SUM(E$99:E126)=D$92,F126,D$92-SUM(E$99:E126))</f>
        <v>5583409.9413168747</v>
      </c>
      <c r="E127" s="522">
        <f>IF(+J96&lt;F126,J96,D127)</f>
        <v>417868.39024390245</v>
      </c>
      <c r="F127" s="523">
        <f t="shared" si="19"/>
        <v>5165541.5510729719</v>
      </c>
      <c r="G127" s="523">
        <f t="shared" si="20"/>
        <v>5374475.7461949233</v>
      </c>
      <c r="H127" s="526">
        <f t="shared" si="21"/>
        <v>1027947.8467272166</v>
      </c>
      <c r="I127" s="577">
        <f t="shared" si="22"/>
        <v>1027947.8467272166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2046</v>
      </c>
      <c r="D128" s="374">
        <f>IF(F127+SUM(E$99:E127)=D$92,F127,D$92-SUM(E$99:E127))</f>
        <v>5165541.5510729719</v>
      </c>
      <c r="E128" s="522">
        <f>IF(+J96&lt;F127,J96,D128)</f>
        <v>417868.39024390245</v>
      </c>
      <c r="F128" s="523">
        <f t="shared" si="19"/>
        <v>4747673.1608290691</v>
      </c>
      <c r="G128" s="523">
        <f t="shared" si="20"/>
        <v>4956607.3559510205</v>
      </c>
      <c r="H128" s="526">
        <f t="shared" si="21"/>
        <v>980513.83968345099</v>
      </c>
      <c r="I128" s="577">
        <f t="shared" si="22"/>
        <v>980513.83968345099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2047</v>
      </c>
      <c r="D129" s="374">
        <f>IF(F128+SUM(E$99:E128)=D$92,F128,D$92-SUM(E$99:E128))</f>
        <v>4747673.1608290691</v>
      </c>
      <c r="E129" s="522">
        <f>IF(+J96&lt;F128,J96,D129)</f>
        <v>417868.39024390245</v>
      </c>
      <c r="F129" s="523">
        <f t="shared" si="19"/>
        <v>4329804.7705851663</v>
      </c>
      <c r="G129" s="523">
        <f t="shared" si="20"/>
        <v>4538738.9657071177</v>
      </c>
      <c r="H129" s="526">
        <f t="shared" si="21"/>
        <v>933079.83263968537</v>
      </c>
      <c r="I129" s="577">
        <f t="shared" si="22"/>
        <v>933079.83263968537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2048</v>
      </c>
      <c r="D130" s="374">
        <f>IF(F129+SUM(E$99:E129)=D$92,F129,D$92-SUM(E$99:E129))</f>
        <v>4329804.7705851663</v>
      </c>
      <c r="E130" s="522">
        <f>IF(+J96&lt;F129,J96,D130)</f>
        <v>417868.39024390245</v>
      </c>
      <c r="F130" s="523">
        <f t="shared" si="19"/>
        <v>3911936.380341264</v>
      </c>
      <c r="G130" s="523">
        <f t="shared" si="20"/>
        <v>4120870.5754632149</v>
      </c>
      <c r="H130" s="526">
        <f t="shared" si="21"/>
        <v>885645.82559591974</v>
      </c>
      <c r="I130" s="577">
        <f t="shared" si="22"/>
        <v>885645.82559591974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2049</v>
      </c>
      <c r="D131" s="374">
        <f>IF(F130+SUM(E$99:E130)=D$92,F130,D$92-SUM(E$99:E130))</f>
        <v>3911936.380341264</v>
      </c>
      <c r="E131" s="522">
        <f>IF(+J96&lt;F130,J96,D131)</f>
        <v>417868.39024390245</v>
      </c>
      <c r="F131" s="523">
        <f t="shared" si="19"/>
        <v>3494067.9900973616</v>
      </c>
      <c r="G131" s="523">
        <f t="shared" si="20"/>
        <v>3703002.185219313</v>
      </c>
      <c r="H131" s="526">
        <f t="shared" si="21"/>
        <v>838211.81855215412</v>
      </c>
      <c r="I131" s="577">
        <f t="shared" si="22"/>
        <v>838211.81855215412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>
      <c r="B132" s="195" t="str">
        <f t="shared" si="16"/>
        <v/>
      </c>
      <c r="C132" s="507">
        <f>IF(D93="","-",+C131+1)</f>
        <v>2050</v>
      </c>
      <c r="D132" s="374">
        <f>IF(F131+SUM(E$99:E131)=D$92,F131,D$92-SUM(E$99:E131))</f>
        <v>3494067.9900973616</v>
      </c>
      <c r="E132" s="522">
        <f>IF(+J96&lt;F131,J96,D132)</f>
        <v>417868.39024390245</v>
      </c>
      <c r="F132" s="523">
        <f t="shared" si="19"/>
        <v>3076199.5998534593</v>
      </c>
      <c r="G132" s="523">
        <f t="shared" si="20"/>
        <v>3285133.7949754102</v>
      </c>
      <c r="H132" s="526">
        <f t="shared" si="21"/>
        <v>790777.81150838849</v>
      </c>
      <c r="I132" s="577">
        <f t="shared" si="22"/>
        <v>790777.81150838849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>
      <c r="B133" s="195" t="str">
        <f t="shared" si="16"/>
        <v/>
      </c>
      <c r="C133" s="507">
        <f>IF(D93="","-",+C132+1)</f>
        <v>2051</v>
      </c>
      <c r="D133" s="374">
        <f>IF(F132+SUM(E$99:E132)=D$92,F132,D$92-SUM(E$99:E132))</f>
        <v>3076199.5998534593</v>
      </c>
      <c r="E133" s="522">
        <f>IF(+J96&lt;F132,J96,D133)</f>
        <v>417868.39024390245</v>
      </c>
      <c r="F133" s="523">
        <f t="shared" si="19"/>
        <v>2658331.2096095569</v>
      </c>
      <c r="G133" s="523">
        <f t="shared" si="20"/>
        <v>2867265.4047315083</v>
      </c>
      <c r="H133" s="526">
        <f t="shared" si="21"/>
        <v>743343.80446462287</v>
      </c>
      <c r="I133" s="577">
        <f t="shared" si="22"/>
        <v>743343.80446462287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>
      <c r="B134" s="195" t="str">
        <f t="shared" si="16"/>
        <v/>
      </c>
      <c r="C134" s="507">
        <f>IF(D93="","-",+C133+1)</f>
        <v>2052</v>
      </c>
      <c r="D134" s="374">
        <f>IF(F133+SUM(E$99:E133)=D$92,F133,D$92-SUM(E$99:E133))</f>
        <v>2658331.2096095569</v>
      </c>
      <c r="E134" s="522">
        <f>IF(+J96&lt;F133,J96,D134)</f>
        <v>417868.39024390245</v>
      </c>
      <c r="F134" s="523">
        <f t="shared" si="19"/>
        <v>2240462.8193656546</v>
      </c>
      <c r="G134" s="523">
        <f t="shared" si="20"/>
        <v>2449397.0144876055</v>
      </c>
      <c r="H134" s="526">
        <f t="shared" si="21"/>
        <v>695909.79742085724</v>
      </c>
      <c r="I134" s="577">
        <f t="shared" si="22"/>
        <v>695909.79742085724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>
      <c r="B135" s="195" t="str">
        <f t="shared" si="16"/>
        <v/>
      </c>
      <c r="C135" s="507">
        <f>IF(D93="","-",+C134+1)</f>
        <v>2053</v>
      </c>
      <c r="D135" s="374">
        <f>IF(F134+SUM(E$99:E134)=D$92,F134,D$92-SUM(E$99:E134))</f>
        <v>2240462.8193656546</v>
      </c>
      <c r="E135" s="522">
        <f>IF(+J96&lt;F134,J96,D135)</f>
        <v>417868.39024390245</v>
      </c>
      <c r="F135" s="523">
        <f t="shared" si="19"/>
        <v>1822594.4291217523</v>
      </c>
      <c r="G135" s="523">
        <f t="shared" si="20"/>
        <v>2031528.6242437034</v>
      </c>
      <c r="H135" s="526">
        <f t="shared" si="21"/>
        <v>648475.79037709173</v>
      </c>
      <c r="I135" s="577">
        <f t="shared" si="22"/>
        <v>648475.79037709173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>
      <c r="B136" s="195" t="str">
        <f t="shared" si="16"/>
        <v/>
      </c>
      <c r="C136" s="507">
        <f>IF(D93="","-",+C135+1)</f>
        <v>2054</v>
      </c>
      <c r="D136" s="374">
        <f>IF(F135+SUM(E$99:E135)=D$92,F135,D$92-SUM(E$99:E135))</f>
        <v>1822594.4291217523</v>
      </c>
      <c r="E136" s="522">
        <f>IF(+J96&lt;F135,J96,D136)</f>
        <v>417868.39024390245</v>
      </c>
      <c r="F136" s="523">
        <f t="shared" si="19"/>
        <v>1404726.0388778499</v>
      </c>
      <c r="G136" s="523">
        <f t="shared" si="20"/>
        <v>1613660.2339998011</v>
      </c>
      <c r="H136" s="526">
        <f t="shared" si="21"/>
        <v>601041.78333332611</v>
      </c>
      <c r="I136" s="577">
        <f t="shared" si="22"/>
        <v>601041.78333332611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>
      <c r="B137" s="195" t="str">
        <f t="shared" si="16"/>
        <v/>
      </c>
      <c r="C137" s="507">
        <f>IF(D93="","-",+C136+1)</f>
        <v>2055</v>
      </c>
      <c r="D137" s="374">
        <f>IF(F136+SUM(E$99:E136)=D$92,F136,D$92-SUM(E$99:E136))</f>
        <v>1404726.0388778499</v>
      </c>
      <c r="E137" s="522">
        <f>IF(+J96&lt;F136,J96,D137)</f>
        <v>417868.39024390245</v>
      </c>
      <c r="F137" s="523">
        <f t="shared" si="19"/>
        <v>986857.64863394748</v>
      </c>
      <c r="G137" s="523">
        <f t="shared" si="20"/>
        <v>1195791.8437558988</v>
      </c>
      <c r="H137" s="526">
        <f t="shared" si="21"/>
        <v>553607.77628956048</v>
      </c>
      <c r="I137" s="577">
        <f t="shared" si="22"/>
        <v>553607.77628956048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>
      <c r="B138" s="195" t="str">
        <f t="shared" si="16"/>
        <v/>
      </c>
      <c r="C138" s="507">
        <f>IF(D93="","-",+C137+1)</f>
        <v>2056</v>
      </c>
      <c r="D138" s="374">
        <f>IF(F137+SUM(E$99:E137)=D$92,F137,D$92-SUM(E$99:E137))</f>
        <v>986857.64863394748</v>
      </c>
      <c r="E138" s="522">
        <f>IF(+J96&lt;F137,J96,D138)</f>
        <v>417868.39024390245</v>
      </c>
      <c r="F138" s="523">
        <f t="shared" si="19"/>
        <v>568989.25839004503</v>
      </c>
      <c r="G138" s="523">
        <f t="shared" si="20"/>
        <v>777923.45351199619</v>
      </c>
      <c r="H138" s="526">
        <f t="shared" si="21"/>
        <v>506173.76924579486</v>
      </c>
      <c r="I138" s="577">
        <f t="shared" si="22"/>
        <v>506173.76924579486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>
      <c r="B139" s="195" t="str">
        <f t="shared" si="16"/>
        <v/>
      </c>
      <c r="C139" s="507">
        <f>IF(D93="","-",+C138+1)</f>
        <v>2057</v>
      </c>
      <c r="D139" s="374">
        <f>IF(F138+SUM(E$99:E138)=D$92,F138,D$92-SUM(E$99:E138))</f>
        <v>568989.25839004503</v>
      </c>
      <c r="E139" s="522">
        <f>IF(+J96&lt;F138,J96,D139)</f>
        <v>417868.39024390245</v>
      </c>
      <c r="F139" s="523">
        <f t="shared" si="19"/>
        <v>151120.86814614257</v>
      </c>
      <c r="G139" s="523">
        <f t="shared" si="20"/>
        <v>360055.0632680938</v>
      </c>
      <c r="H139" s="526">
        <f t="shared" si="21"/>
        <v>458739.76220202929</v>
      </c>
      <c r="I139" s="577">
        <f t="shared" si="22"/>
        <v>458739.76220202929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>
      <c r="B140" s="195" t="str">
        <f t="shared" si="16"/>
        <v/>
      </c>
      <c r="C140" s="507">
        <f>IF(D93="","-",+C139+1)</f>
        <v>2058</v>
      </c>
      <c r="D140" s="374">
        <f>IF(F139+SUM(E$99:E139)=D$92,F139,D$92-SUM(E$99:E139))</f>
        <v>151120.86814614257</v>
      </c>
      <c r="E140" s="522">
        <f>IF(+J96&lt;F139,J96,D140)</f>
        <v>151120.86814614257</v>
      </c>
      <c r="F140" s="523">
        <f t="shared" si="19"/>
        <v>0</v>
      </c>
      <c r="G140" s="523">
        <f t="shared" si="20"/>
        <v>75560.434073071287</v>
      </c>
      <c r="H140" s="526">
        <f t="shared" si="21"/>
        <v>159698.05236426459</v>
      </c>
      <c r="I140" s="577">
        <f t="shared" si="22"/>
        <v>159698.05236426459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>
      <c r="B141" s="195" t="str">
        <f t="shared" si="16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9"/>
        <v>0</v>
      </c>
      <c r="G141" s="523">
        <f t="shared" si="20"/>
        <v>0</v>
      </c>
      <c r="H141" s="526">
        <f t="shared" si="21"/>
        <v>0</v>
      </c>
      <c r="I141" s="577">
        <f t="shared" si="22"/>
        <v>0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>
      <c r="B142" s="195" t="str">
        <f t="shared" si="16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9"/>
        <v>0</v>
      </c>
      <c r="G142" s="523">
        <f t="shared" si="20"/>
        <v>0</v>
      </c>
      <c r="H142" s="526">
        <f t="shared" si="21"/>
        <v>0</v>
      </c>
      <c r="I142" s="577">
        <f t="shared" si="22"/>
        <v>0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>
      <c r="B143" s="195" t="str">
        <f t="shared" si="16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9"/>
        <v>0</v>
      </c>
      <c r="G143" s="523">
        <f t="shared" si="20"/>
        <v>0</v>
      </c>
      <c r="H143" s="526">
        <f t="shared" si="21"/>
        <v>0</v>
      </c>
      <c r="I143" s="577">
        <f t="shared" si="22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>
      <c r="B144" s="195" t="str">
        <f t="shared" si="16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9"/>
        <v>0</v>
      </c>
      <c r="G144" s="523">
        <f t="shared" si="20"/>
        <v>0</v>
      </c>
      <c r="H144" s="526">
        <f t="shared" si="21"/>
        <v>0</v>
      </c>
      <c r="I144" s="577">
        <f t="shared" si="22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>
      <c r="B145" s="195" t="str">
        <f t="shared" si="16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9"/>
        <v>0</v>
      </c>
      <c r="G145" s="523">
        <f t="shared" si="20"/>
        <v>0</v>
      </c>
      <c r="H145" s="526">
        <f t="shared" si="21"/>
        <v>0</v>
      </c>
      <c r="I145" s="577">
        <f t="shared" si="22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>
      <c r="B146" s="195" t="str">
        <f t="shared" si="16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9"/>
        <v>0</v>
      </c>
      <c r="G146" s="523">
        <f t="shared" si="20"/>
        <v>0</v>
      </c>
      <c r="H146" s="526">
        <f t="shared" si="21"/>
        <v>0</v>
      </c>
      <c r="I146" s="577">
        <f t="shared" si="22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>
      <c r="B147" s="195" t="str">
        <f t="shared" si="16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9"/>
        <v>0</v>
      </c>
      <c r="G147" s="523">
        <f t="shared" si="20"/>
        <v>0</v>
      </c>
      <c r="H147" s="526">
        <f t="shared" si="21"/>
        <v>0</v>
      </c>
      <c r="I147" s="577">
        <f t="shared" si="22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>
      <c r="B148" s="195" t="str">
        <f t="shared" si="16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9"/>
        <v>0</v>
      </c>
      <c r="G148" s="523">
        <f t="shared" si="20"/>
        <v>0</v>
      </c>
      <c r="H148" s="526">
        <f t="shared" si="21"/>
        <v>0</v>
      </c>
      <c r="I148" s="577">
        <f t="shared" si="22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>
      <c r="B149" s="195" t="str">
        <f t="shared" si="16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9"/>
        <v>0</v>
      </c>
      <c r="G149" s="523">
        <f t="shared" si="20"/>
        <v>0</v>
      </c>
      <c r="H149" s="526">
        <f t="shared" si="21"/>
        <v>0</v>
      </c>
      <c r="I149" s="577">
        <f t="shared" si="22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>
      <c r="B150" s="195" t="str">
        <f t="shared" si="16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9"/>
        <v>0</v>
      </c>
      <c r="G150" s="523">
        <f t="shared" si="20"/>
        <v>0</v>
      </c>
      <c r="H150" s="526">
        <f t="shared" si="21"/>
        <v>0</v>
      </c>
      <c r="I150" s="577">
        <f t="shared" si="22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>
      <c r="B151" s="195" t="str">
        <f t="shared" si="16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9"/>
        <v>0</v>
      </c>
      <c r="G151" s="523">
        <f t="shared" si="20"/>
        <v>0</v>
      </c>
      <c r="H151" s="526">
        <f t="shared" si="21"/>
        <v>0</v>
      </c>
      <c r="I151" s="577">
        <f t="shared" si="22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>
      <c r="B152" s="195" t="str">
        <f t="shared" si="16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9"/>
        <v>0</v>
      </c>
      <c r="G152" s="523">
        <f t="shared" si="20"/>
        <v>0</v>
      </c>
      <c r="H152" s="526">
        <f t="shared" si="21"/>
        <v>0</v>
      </c>
      <c r="I152" s="577">
        <f t="shared" si="22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>
      <c r="B153" s="195" t="str">
        <f t="shared" si="16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9"/>
        <v>0</v>
      </c>
      <c r="G153" s="523">
        <f t="shared" si="20"/>
        <v>0</v>
      </c>
      <c r="H153" s="526">
        <f t="shared" si="21"/>
        <v>0</v>
      </c>
      <c r="I153" s="577">
        <f t="shared" si="22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.5" thickBot="1">
      <c r="B154" s="195" t="str">
        <f t="shared" si="16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9"/>
        <v>0</v>
      </c>
      <c r="G154" s="528">
        <f t="shared" si="20"/>
        <v>0</v>
      </c>
      <c r="H154" s="530">
        <f t="shared" si="21"/>
        <v>0</v>
      </c>
      <c r="I154" s="579">
        <f t="shared" si="22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>
      <c r="C155" s="374" t="s">
        <v>78</v>
      </c>
      <c r="D155" s="375"/>
      <c r="E155" s="375">
        <f>SUM(E99:E154)</f>
        <v>17132604</v>
      </c>
      <c r="F155" s="375"/>
      <c r="G155" s="375"/>
      <c r="H155" s="375">
        <f>SUM(H99:H154)</f>
        <v>56459882.62077269</v>
      </c>
      <c r="I155" s="375">
        <f>SUM(I99:I154)</f>
        <v>56459882.62077269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11514152.464962322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11514152.464962322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263</v>
      </c>
      <c r="E9" s="478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2318341.7619047621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 t="shared" ref="K17:K22" si="0">+G17</f>
        <v>0</v>
      </c>
      <c r="L17" s="513">
        <f t="shared" ref="L17:L72" si="1">IF(K17&lt;&gt;0,+G17-K17,0)</f>
        <v>0</v>
      </c>
      <c r="M17" s="512">
        <f t="shared" ref="M17:M22" si="2">+H17</f>
        <v>0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5">H18-G18</f>
        <v>0</v>
      </c>
      <c r="J18" s="511"/>
      <c r="K18" s="518">
        <f t="shared" si="0"/>
        <v>14564467.586252602</v>
      </c>
      <c r="L18" s="519">
        <f t="shared" si="1"/>
        <v>0</v>
      </c>
      <c r="M18" s="518">
        <f t="shared" si="2"/>
        <v>14564467.586252602</v>
      </c>
      <c r="N18" s="514">
        <f t="shared" si="3"/>
        <v>0</v>
      </c>
      <c r="O18" s="514">
        <f t="shared" si="4"/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13225079.237961181</v>
      </c>
      <c r="H19" s="657">
        <v>13225079.237961181</v>
      </c>
      <c r="I19" s="511">
        <f t="shared" si="5"/>
        <v>0</v>
      </c>
      <c r="J19" s="511"/>
      <c r="K19" s="518">
        <f t="shared" si="0"/>
        <v>13225079.237961181</v>
      </c>
      <c r="L19" s="519">
        <f>IF(K19&lt;&gt;0,+G19-K19,0)</f>
        <v>0</v>
      </c>
      <c r="M19" s="518">
        <f t="shared" si="2"/>
        <v>13225079.237961181</v>
      </c>
      <c r="N19" s="514">
        <f>IF(M19&lt;&gt;0,+H19-M19,0)</f>
        <v>0</v>
      </c>
      <c r="O19" s="514">
        <f>+N19-L19</f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2019</v>
      </c>
      <c r="D20" s="651">
        <v>95194177.288145214</v>
      </c>
      <c r="E20" s="656">
        <v>2324574.9069767441</v>
      </c>
      <c r="F20" s="651">
        <v>92869602.38116847</v>
      </c>
      <c r="G20" s="650">
        <v>11685982.932063362</v>
      </c>
      <c r="H20" s="657">
        <v>11685982.932063362</v>
      </c>
      <c r="I20" s="511">
        <f t="shared" si="5"/>
        <v>0</v>
      </c>
      <c r="J20" s="511"/>
      <c r="K20" s="518">
        <f t="shared" si="0"/>
        <v>11685982.932063362</v>
      </c>
      <c r="L20" s="519">
        <f>IF(K20&lt;&gt;0,+G20-K20,0)</f>
        <v>0</v>
      </c>
      <c r="M20" s="518">
        <f t="shared" si="2"/>
        <v>11685982.932063362</v>
      </c>
      <c r="N20" s="514">
        <f t="shared" si="3"/>
        <v>0</v>
      </c>
      <c r="O20" s="514">
        <f t="shared" si="4"/>
        <v>0</v>
      </c>
      <c r="P20" s="272"/>
    </row>
    <row r="21" spans="2:16">
      <c r="B21" s="195" t="str">
        <f t="shared" si="6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13683817.035939336</v>
      </c>
      <c r="H21" s="657">
        <v>13683817.035939336</v>
      </c>
      <c r="I21" s="511">
        <f t="shared" si="5"/>
        <v>0</v>
      </c>
      <c r="J21" s="511"/>
      <c r="K21" s="518">
        <f t="shared" si="0"/>
        <v>13683817.035939336</v>
      </c>
      <c r="L21" s="519">
        <f>IF(K21&lt;&gt;0,+G21-K21,0)</f>
        <v>0</v>
      </c>
      <c r="M21" s="518">
        <f t="shared" si="2"/>
        <v>13683817.035939336</v>
      </c>
      <c r="N21" s="514">
        <f t="shared" si="3"/>
        <v>0</v>
      </c>
      <c r="O21" s="514">
        <f t="shared" si="4"/>
        <v>0</v>
      </c>
      <c r="P21" s="272"/>
    </row>
    <row r="22" spans="2:16">
      <c r="B22" s="195" t="str">
        <f t="shared" si="6"/>
        <v>IU</v>
      </c>
      <c r="C22" s="507">
        <f>IF(D11="","-",+C21+1)</f>
        <v>2021</v>
      </c>
      <c r="D22" s="651">
        <v>87908382.429948956</v>
      </c>
      <c r="E22" s="656">
        <v>2318341.7619047621</v>
      </c>
      <c r="F22" s="651">
        <v>85590040.668044195</v>
      </c>
      <c r="G22" s="650">
        <v>11514152.464962322</v>
      </c>
      <c r="H22" s="657">
        <v>11514152.464962322</v>
      </c>
      <c r="I22" s="511">
        <f t="shared" si="5"/>
        <v>0</v>
      </c>
      <c r="J22" s="511"/>
      <c r="K22" s="518">
        <f t="shared" si="0"/>
        <v>11514152.464962322</v>
      </c>
      <c r="L22" s="519">
        <f>IF(K22&lt;&gt;0,+G22-K22,0)</f>
        <v>0</v>
      </c>
      <c r="M22" s="518">
        <f t="shared" si="2"/>
        <v>11514152.464962322</v>
      </c>
      <c r="N22" s="514">
        <f t="shared" si="3"/>
        <v>0</v>
      </c>
      <c r="O22" s="514">
        <f t="shared" si="4"/>
        <v>0</v>
      </c>
      <c r="P22" s="272"/>
    </row>
    <row r="23" spans="2:16">
      <c r="B23" s="195" t="str">
        <f t="shared" si="6"/>
        <v/>
      </c>
      <c r="C23" s="507">
        <f>IF(D11="","-",+C22+1)</f>
        <v>2022</v>
      </c>
      <c r="D23" s="523">
        <f>IF(F22+SUM(E$17:E22)=D$10,F22,D$10-SUM(E$17:E22))</f>
        <v>85590040.668044195</v>
      </c>
      <c r="E23" s="522">
        <f>IF(+I14&lt;F22,I14,D23)</f>
        <v>2318341.7619047621</v>
      </c>
      <c r="F23" s="523">
        <f t="shared" ref="F23:F72" si="7">+D23-E23</f>
        <v>83271698.906139433</v>
      </c>
      <c r="G23" s="524">
        <f t="shared" ref="G23:G49" si="8">+I$12*((D23+F23)/2)+E23</f>
        <v>11337076.195398651</v>
      </c>
      <c r="H23" s="491">
        <f t="shared" ref="H23:H49" si="9">+I$13*((D23+F23)/2)+E23</f>
        <v>11337076.195398651</v>
      </c>
      <c r="I23" s="511">
        <f t="shared" si="5"/>
        <v>0</v>
      </c>
      <c r="J23" s="511"/>
      <c r="K23" s="525"/>
      <c r="L23" s="514">
        <f t="shared" si="1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83271698.906139433</v>
      </c>
      <c r="E24" s="522">
        <f>IF(+I14&lt;F23,I14,D24)</f>
        <v>2318341.7619047621</v>
      </c>
      <c r="F24" s="523">
        <f t="shared" si="7"/>
        <v>80953357.144234672</v>
      </c>
      <c r="G24" s="524">
        <f t="shared" si="8"/>
        <v>11089435.625907633</v>
      </c>
      <c r="H24" s="491">
        <f t="shared" si="9"/>
        <v>11089435.625907633</v>
      </c>
      <c r="I24" s="511">
        <f t="shared" si="5"/>
        <v>0</v>
      </c>
      <c r="J24" s="511"/>
      <c r="K24" s="525"/>
      <c r="L24" s="514">
        <f t="shared" si="1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80953357.144234672</v>
      </c>
      <c r="E25" s="522">
        <f>IF(+I14&lt;F24,I14,D25)</f>
        <v>2318341.7619047621</v>
      </c>
      <c r="F25" s="523">
        <f t="shared" si="7"/>
        <v>78635015.382329911</v>
      </c>
      <c r="G25" s="524">
        <f t="shared" si="8"/>
        <v>10841795.056416616</v>
      </c>
      <c r="H25" s="491">
        <f t="shared" si="9"/>
        <v>10841795.056416616</v>
      </c>
      <c r="I25" s="511">
        <f t="shared" si="5"/>
        <v>0</v>
      </c>
      <c r="J25" s="511"/>
      <c r="K25" s="525"/>
      <c r="L25" s="514">
        <f t="shared" si="1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78635015.382329911</v>
      </c>
      <c r="E26" s="522">
        <f>IF(+I14&lt;F25,I14,D26)</f>
        <v>2318341.7619047621</v>
      </c>
      <c r="F26" s="523">
        <f t="shared" si="7"/>
        <v>76316673.62042515</v>
      </c>
      <c r="G26" s="524">
        <f t="shared" si="8"/>
        <v>10594154.486925598</v>
      </c>
      <c r="H26" s="491">
        <f t="shared" si="9"/>
        <v>10594154.486925598</v>
      </c>
      <c r="I26" s="511">
        <f t="shared" si="5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76316673.62042515</v>
      </c>
      <c r="E27" s="522">
        <f>IF(+I14&lt;F26,I14,D27)</f>
        <v>2318341.7619047621</v>
      </c>
      <c r="F27" s="523">
        <f t="shared" si="7"/>
        <v>73998331.858520389</v>
      </c>
      <c r="G27" s="524">
        <f t="shared" si="8"/>
        <v>10346513.917434582</v>
      </c>
      <c r="H27" s="491">
        <f t="shared" si="9"/>
        <v>10346513.917434582</v>
      </c>
      <c r="I27" s="511">
        <f t="shared" si="5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73998331.858520389</v>
      </c>
      <c r="E28" s="522">
        <f>IF(+I14&lt;F27,I14,D28)</f>
        <v>2318341.7619047621</v>
      </c>
      <c r="F28" s="523">
        <f t="shared" si="7"/>
        <v>71679990.096615627</v>
      </c>
      <c r="G28" s="524">
        <f t="shared" si="8"/>
        <v>10098873.347943563</v>
      </c>
      <c r="H28" s="491">
        <f t="shared" si="9"/>
        <v>10098873.347943563</v>
      </c>
      <c r="I28" s="511">
        <f t="shared" si="5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71679990.096615627</v>
      </c>
      <c r="E29" s="522">
        <f>IF(+I14&lt;F28,I14,D29)</f>
        <v>2318341.7619047621</v>
      </c>
      <c r="F29" s="523">
        <f t="shared" si="7"/>
        <v>69361648.334710866</v>
      </c>
      <c r="G29" s="524">
        <f t="shared" si="8"/>
        <v>9851232.7784525473</v>
      </c>
      <c r="H29" s="491">
        <f t="shared" si="9"/>
        <v>9851232.7784525473</v>
      </c>
      <c r="I29" s="511">
        <f t="shared" si="5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69361648.334710866</v>
      </c>
      <c r="E30" s="522">
        <f>IF(+I14&lt;F29,I14,D30)</f>
        <v>2318341.7619047621</v>
      </c>
      <c r="F30" s="523">
        <f t="shared" si="7"/>
        <v>67043306.572806105</v>
      </c>
      <c r="G30" s="524">
        <f t="shared" si="8"/>
        <v>9603592.2089615278</v>
      </c>
      <c r="H30" s="491">
        <f t="shared" si="9"/>
        <v>9603592.2089615278</v>
      </c>
      <c r="I30" s="511">
        <f t="shared" si="5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67043306.572806105</v>
      </c>
      <c r="E31" s="522">
        <f>IF(+I14&lt;F30,I14,D31)</f>
        <v>2318341.7619047621</v>
      </c>
      <c r="F31" s="523">
        <f t="shared" si="7"/>
        <v>64724964.810901344</v>
      </c>
      <c r="G31" s="524">
        <f t="shared" si="8"/>
        <v>9355951.6394705102</v>
      </c>
      <c r="H31" s="491">
        <f t="shared" si="9"/>
        <v>9355951.6394705102</v>
      </c>
      <c r="I31" s="511">
        <f t="shared" si="5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64724964.810901344</v>
      </c>
      <c r="E32" s="522">
        <f>IF(+I14&lt;F31,I14,D32)</f>
        <v>2318341.7619047621</v>
      </c>
      <c r="F32" s="523">
        <f t="shared" si="7"/>
        <v>62406623.048996583</v>
      </c>
      <c r="G32" s="524">
        <f t="shared" si="8"/>
        <v>9108311.0699794926</v>
      </c>
      <c r="H32" s="491">
        <f t="shared" si="9"/>
        <v>9108311.0699794926</v>
      </c>
      <c r="I32" s="511">
        <f t="shared" si="5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62406623.048996583</v>
      </c>
      <c r="E33" s="522">
        <f>IF(+I14&lt;F32,I14,D33)</f>
        <v>2318341.7619047621</v>
      </c>
      <c r="F33" s="523">
        <f t="shared" si="7"/>
        <v>60088281.287091821</v>
      </c>
      <c r="G33" s="524">
        <f t="shared" si="8"/>
        <v>8860670.500488475</v>
      </c>
      <c r="H33" s="491">
        <f t="shared" si="9"/>
        <v>8860670.500488475</v>
      </c>
      <c r="I33" s="511">
        <f t="shared" si="5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60088281.287091821</v>
      </c>
      <c r="E34" s="522">
        <f>IF(+I14&lt;F33,I14,D34)</f>
        <v>2318341.7619047621</v>
      </c>
      <c r="F34" s="523">
        <f t="shared" si="7"/>
        <v>57769939.52518706</v>
      </c>
      <c r="G34" s="524">
        <f t="shared" si="8"/>
        <v>8613029.9309974574</v>
      </c>
      <c r="H34" s="491">
        <f t="shared" si="9"/>
        <v>8613029.9309974574</v>
      </c>
      <c r="I34" s="511">
        <f t="shared" si="5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57769939.52518706</v>
      </c>
      <c r="E35" s="522">
        <f>IF(+I14&lt;F34,I14,D35)</f>
        <v>2318341.7619047621</v>
      </c>
      <c r="F35" s="523">
        <f t="shared" si="7"/>
        <v>55451597.763282299</v>
      </c>
      <c r="G35" s="524">
        <f t="shared" si="8"/>
        <v>8365389.3615064416</v>
      </c>
      <c r="H35" s="491">
        <f t="shared" si="9"/>
        <v>8365389.3615064416</v>
      </c>
      <c r="I35" s="511">
        <f t="shared" si="5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55451597.763282299</v>
      </c>
      <c r="E36" s="522">
        <f>IF(+I14&lt;F35,I14,D36)</f>
        <v>2318341.7619047621</v>
      </c>
      <c r="F36" s="523">
        <f t="shared" si="7"/>
        <v>53133256.001377538</v>
      </c>
      <c r="G36" s="524">
        <f t="shared" si="8"/>
        <v>8117748.792015424</v>
      </c>
      <c r="H36" s="491">
        <f t="shared" si="9"/>
        <v>8117748.792015424</v>
      </c>
      <c r="I36" s="511">
        <f t="shared" si="5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53133256.001377538</v>
      </c>
      <c r="E37" s="522">
        <f>IF(+I14&lt;F36,I14,D37)</f>
        <v>2318341.7619047621</v>
      </c>
      <c r="F37" s="523">
        <f t="shared" si="7"/>
        <v>50814914.239472777</v>
      </c>
      <c r="G37" s="524">
        <f t="shared" si="8"/>
        <v>7870108.2225244064</v>
      </c>
      <c r="H37" s="491">
        <f t="shared" si="9"/>
        <v>7870108.2225244064</v>
      </c>
      <c r="I37" s="511">
        <f t="shared" si="5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50814914.239472777</v>
      </c>
      <c r="E38" s="522">
        <f>IF(+I14&lt;F37,I14,D38)</f>
        <v>2318341.7619047621</v>
      </c>
      <c r="F38" s="523">
        <f t="shared" si="7"/>
        <v>48496572.477568015</v>
      </c>
      <c r="G38" s="524">
        <f t="shared" si="8"/>
        <v>7622467.6530333888</v>
      </c>
      <c r="H38" s="491">
        <f t="shared" si="9"/>
        <v>7622467.6530333888</v>
      </c>
      <c r="I38" s="511">
        <f t="shared" si="5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48496572.477568015</v>
      </c>
      <c r="E39" s="522">
        <f>IF(+I14&lt;F38,I14,D39)</f>
        <v>2318341.7619047621</v>
      </c>
      <c r="F39" s="523">
        <f t="shared" si="7"/>
        <v>46178230.715663254</v>
      </c>
      <c r="G39" s="524">
        <f t="shared" si="8"/>
        <v>7374827.0835423712</v>
      </c>
      <c r="H39" s="491">
        <f t="shared" si="9"/>
        <v>7374827.0835423712</v>
      </c>
      <c r="I39" s="511">
        <f t="shared" si="5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46178230.715663254</v>
      </c>
      <c r="E40" s="522">
        <f>IF(+I14&lt;F39,I14,D40)</f>
        <v>2318341.7619047621</v>
      </c>
      <c r="F40" s="523">
        <f t="shared" si="7"/>
        <v>43859888.953758493</v>
      </c>
      <c r="G40" s="524">
        <f t="shared" si="8"/>
        <v>7127186.5140513536</v>
      </c>
      <c r="H40" s="491">
        <f t="shared" si="9"/>
        <v>7127186.5140513536</v>
      </c>
      <c r="I40" s="511">
        <f t="shared" si="5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43859888.953758493</v>
      </c>
      <c r="E41" s="522">
        <f>IF(+I14&lt;F40,I14,D41)</f>
        <v>2318341.7619047621</v>
      </c>
      <c r="F41" s="523">
        <f t="shared" si="7"/>
        <v>41541547.191853732</v>
      </c>
      <c r="G41" s="524">
        <f t="shared" si="8"/>
        <v>6879545.9445603359</v>
      </c>
      <c r="H41" s="491">
        <f t="shared" si="9"/>
        <v>6879545.9445603359</v>
      </c>
      <c r="I41" s="511">
        <f t="shared" si="5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41541547.191853732</v>
      </c>
      <c r="E42" s="522">
        <f>IF(+I14&lt;F41,I14,D42)</f>
        <v>2318341.7619047621</v>
      </c>
      <c r="F42" s="523">
        <f t="shared" si="7"/>
        <v>39223205.429948971</v>
      </c>
      <c r="G42" s="524">
        <f t="shared" si="8"/>
        <v>6631905.3750693183</v>
      </c>
      <c r="H42" s="491">
        <f t="shared" si="9"/>
        <v>6631905.3750693183</v>
      </c>
      <c r="I42" s="511">
        <f t="shared" si="5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39223205.429948971</v>
      </c>
      <c r="E43" s="522">
        <f>IF(+I14&lt;F42,I14,D43)</f>
        <v>2318341.7619047621</v>
      </c>
      <c r="F43" s="523">
        <f t="shared" si="7"/>
        <v>36904863.668044209</v>
      </c>
      <c r="G43" s="524">
        <f t="shared" si="8"/>
        <v>6384264.8055783007</v>
      </c>
      <c r="H43" s="491">
        <f t="shared" si="9"/>
        <v>6384264.8055783007</v>
      </c>
      <c r="I43" s="511">
        <f t="shared" si="5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36904863.668044209</v>
      </c>
      <c r="E44" s="522">
        <f>IF(+I14&lt;F43,I14,D44)</f>
        <v>2318341.7619047621</v>
      </c>
      <c r="F44" s="523">
        <f t="shared" si="7"/>
        <v>34586521.906139448</v>
      </c>
      <c r="G44" s="524">
        <f t="shared" si="8"/>
        <v>6136624.2360872831</v>
      </c>
      <c r="H44" s="491">
        <f t="shared" si="9"/>
        <v>6136624.2360872831</v>
      </c>
      <c r="I44" s="511">
        <f t="shared" si="5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34586521.906139448</v>
      </c>
      <c r="E45" s="522">
        <f>IF(+I14&lt;F44,I14,D45)</f>
        <v>2318341.7619047621</v>
      </c>
      <c r="F45" s="523">
        <f t="shared" si="7"/>
        <v>32268180.144234687</v>
      </c>
      <c r="G45" s="524">
        <f t="shared" si="8"/>
        <v>5888983.6665962655</v>
      </c>
      <c r="H45" s="491">
        <f t="shared" si="9"/>
        <v>5888983.6665962655</v>
      </c>
      <c r="I45" s="511">
        <f t="shared" si="5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32268180.144234687</v>
      </c>
      <c r="E46" s="522">
        <f>IF(+I14&lt;F45,I14,D46)</f>
        <v>2318341.7619047621</v>
      </c>
      <c r="F46" s="523">
        <f t="shared" si="7"/>
        <v>29949838.382329926</v>
      </c>
      <c r="G46" s="524">
        <f t="shared" si="8"/>
        <v>5641343.0971052479</v>
      </c>
      <c r="H46" s="491">
        <f t="shared" si="9"/>
        <v>5641343.0971052479</v>
      </c>
      <c r="I46" s="511">
        <f t="shared" si="5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29949838.382329926</v>
      </c>
      <c r="E47" s="522">
        <f>IF(+I14&lt;F46,I14,D47)</f>
        <v>2318341.7619047621</v>
      </c>
      <c r="F47" s="523">
        <f t="shared" si="7"/>
        <v>27631496.620425165</v>
      </c>
      <c r="G47" s="524">
        <f t="shared" si="8"/>
        <v>5393702.5276142312</v>
      </c>
      <c r="H47" s="491">
        <f t="shared" si="9"/>
        <v>5393702.5276142312</v>
      </c>
      <c r="I47" s="511">
        <f t="shared" si="5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27631496.620425165</v>
      </c>
      <c r="E48" s="522">
        <f>IF(+I14&lt;F47,I14,D48)</f>
        <v>2318341.7619047621</v>
      </c>
      <c r="F48" s="523">
        <f t="shared" si="7"/>
        <v>25313154.858520404</v>
      </c>
      <c r="G48" s="524">
        <f t="shared" si="8"/>
        <v>5146061.9581232136</v>
      </c>
      <c r="H48" s="491">
        <f t="shared" si="9"/>
        <v>5146061.9581232136</v>
      </c>
      <c r="I48" s="511">
        <f t="shared" si="5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25313154.858520404</v>
      </c>
      <c r="E49" s="522">
        <f>IF(+I14&lt;F48,I14,D49)</f>
        <v>2318341.7619047621</v>
      </c>
      <c r="F49" s="523">
        <f t="shared" si="7"/>
        <v>22994813.096615642</v>
      </c>
      <c r="G49" s="524">
        <f t="shared" si="8"/>
        <v>4898421.388632196</v>
      </c>
      <c r="H49" s="491">
        <f t="shared" si="9"/>
        <v>4898421.388632196</v>
      </c>
      <c r="I49" s="511">
        <f t="shared" si="5"/>
        <v>0</v>
      </c>
      <c r="J49" s="511"/>
      <c r="K49" s="525"/>
      <c r="L49" s="514">
        <f t="shared" si="1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22994813.096615642</v>
      </c>
      <c r="E50" s="522">
        <f>IF(+I14&lt;F49,I14,D50)</f>
        <v>2318341.7619047621</v>
      </c>
      <c r="F50" s="523">
        <f t="shared" si="7"/>
        <v>20676471.334710881</v>
      </c>
      <c r="G50" s="524">
        <f t="shared" ref="G50:G72" si="10">+I$12*((D50+F50)/2)+E50</f>
        <v>4650780.8191411784</v>
      </c>
      <c r="H50" s="491">
        <f t="shared" ref="H50:H72" si="11">+I$13*((D50+F50)/2)+E50</f>
        <v>4650780.8191411784</v>
      </c>
      <c r="I50" s="511">
        <f t="shared" si="5"/>
        <v>0</v>
      </c>
      <c r="J50" s="511"/>
      <c r="K50" s="525"/>
      <c r="L50" s="514">
        <f t="shared" si="1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20676471.334710881</v>
      </c>
      <c r="E51" s="522">
        <f>IF(+I14&lt;F50,I14,D51)</f>
        <v>2318341.7619047621</v>
      </c>
      <c r="F51" s="523">
        <f t="shared" si="7"/>
        <v>18358129.57280612</v>
      </c>
      <c r="G51" s="524">
        <f t="shared" si="10"/>
        <v>4403140.2496501608</v>
      </c>
      <c r="H51" s="491">
        <f t="shared" si="11"/>
        <v>4403140.2496501608</v>
      </c>
      <c r="I51" s="511">
        <f t="shared" si="5"/>
        <v>0</v>
      </c>
      <c r="J51" s="511"/>
      <c r="K51" s="525"/>
      <c r="L51" s="514">
        <f t="shared" si="1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18358129.57280612</v>
      </c>
      <c r="E52" s="522">
        <f>IF(+I14&lt;F51,I14,D52)</f>
        <v>2318341.7619047621</v>
      </c>
      <c r="F52" s="523">
        <f t="shared" si="7"/>
        <v>16039787.810901359</v>
      </c>
      <c r="G52" s="524">
        <f t="shared" si="10"/>
        <v>4155499.6801591432</v>
      </c>
      <c r="H52" s="491">
        <f t="shared" si="11"/>
        <v>4155499.6801591432</v>
      </c>
      <c r="I52" s="511">
        <f t="shared" si="5"/>
        <v>0</v>
      </c>
      <c r="J52" s="511"/>
      <c r="K52" s="525"/>
      <c r="L52" s="514">
        <f t="shared" si="1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16039787.810901359</v>
      </c>
      <c r="E53" s="522">
        <f>IF(+I14&lt;F52,I14,D53)</f>
        <v>2318341.7619047621</v>
      </c>
      <c r="F53" s="523">
        <f t="shared" si="7"/>
        <v>13721446.048996598</v>
      </c>
      <c r="G53" s="524">
        <f t="shared" si="10"/>
        <v>3907859.110668126</v>
      </c>
      <c r="H53" s="491">
        <f t="shared" si="11"/>
        <v>3907859.110668126</v>
      </c>
      <c r="I53" s="511">
        <f t="shared" si="5"/>
        <v>0</v>
      </c>
      <c r="J53" s="511"/>
      <c r="K53" s="525"/>
      <c r="L53" s="514">
        <f t="shared" si="1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13721446.048996598</v>
      </c>
      <c r="E54" s="522">
        <f>IF(+I14&lt;F53,I14,D54)</f>
        <v>2318341.7619047621</v>
      </c>
      <c r="F54" s="523">
        <f t="shared" si="7"/>
        <v>11403104.287091836</v>
      </c>
      <c r="G54" s="524">
        <f t="shared" si="10"/>
        <v>3660218.5411771084</v>
      </c>
      <c r="H54" s="491">
        <f t="shared" si="11"/>
        <v>3660218.5411771084</v>
      </c>
      <c r="I54" s="511">
        <f t="shared" si="5"/>
        <v>0</v>
      </c>
      <c r="J54" s="511"/>
      <c r="K54" s="525"/>
      <c r="L54" s="514">
        <f t="shared" si="1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11403104.287091836</v>
      </c>
      <c r="E55" s="522">
        <f>IF(+I14&lt;F54,I14,D55)</f>
        <v>2318341.7619047621</v>
      </c>
      <c r="F55" s="523">
        <f t="shared" si="7"/>
        <v>9084762.5251870751</v>
      </c>
      <c r="G55" s="524">
        <f t="shared" si="10"/>
        <v>3412577.9716860908</v>
      </c>
      <c r="H55" s="491">
        <f t="shared" si="11"/>
        <v>3412577.9716860908</v>
      </c>
      <c r="I55" s="511">
        <f t="shared" si="5"/>
        <v>0</v>
      </c>
      <c r="J55" s="511"/>
      <c r="K55" s="525"/>
      <c r="L55" s="514">
        <f t="shared" si="1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9084762.5251870751</v>
      </c>
      <c r="E56" s="522">
        <f>IF(+I14&lt;F55,I14,D56)</f>
        <v>2318341.7619047621</v>
      </c>
      <c r="F56" s="523">
        <f t="shared" si="7"/>
        <v>6766420.763282313</v>
      </c>
      <c r="G56" s="524">
        <f t="shared" si="10"/>
        <v>3164937.4021950737</v>
      </c>
      <c r="H56" s="491">
        <f t="shared" si="11"/>
        <v>3164937.4021950737</v>
      </c>
      <c r="I56" s="511">
        <f t="shared" si="5"/>
        <v>0</v>
      </c>
      <c r="J56" s="511"/>
      <c r="K56" s="525"/>
      <c r="L56" s="514">
        <f t="shared" si="1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6766420.763282313</v>
      </c>
      <c r="E57" s="522">
        <f>IF(+I14&lt;F56,I14,D57)</f>
        <v>2318341.7619047621</v>
      </c>
      <c r="F57" s="523">
        <f t="shared" si="7"/>
        <v>4448079.0013775509</v>
      </c>
      <c r="G57" s="524">
        <f t="shared" si="10"/>
        <v>2917296.8327040556</v>
      </c>
      <c r="H57" s="491">
        <f t="shared" si="11"/>
        <v>2917296.8327040556</v>
      </c>
      <c r="I57" s="511">
        <f t="shared" si="5"/>
        <v>0</v>
      </c>
      <c r="J57" s="511"/>
      <c r="K57" s="525"/>
      <c r="L57" s="514">
        <f t="shared" si="1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4448079.0013775509</v>
      </c>
      <c r="E58" s="522">
        <f>IF(+I14&lt;F57,I14,D58)</f>
        <v>2318341.7619047621</v>
      </c>
      <c r="F58" s="523">
        <f t="shared" si="7"/>
        <v>2129737.2394727888</v>
      </c>
      <c r="G58" s="524">
        <f t="shared" si="10"/>
        <v>2669656.263213038</v>
      </c>
      <c r="H58" s="491">
        <f t="shared" si="11"/>
        <v>2669656.263213038</v>
      </c>
      <c r="I58" s="511">
        <f t="shared" si="5"/>
        <v>0</v>
      </c>
      <c r="J58" s="511"/>
      <c r="K58" s="525"/>
      <c r="L58" s="514">
        <f t="shared" si="1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2129737.2394727888</v>
      </c>
      <c r="E59" s="522">
        <f>IF(+I14&lt;F58,I14,D59)</f>
        <v>2129737.2394727888</v>
      </c>
      <c r="F59" s="523">
        <f t="shared" si="7"/>
        <v>0</v>
      </c>
      <c r="G59" s="524">
        <f t="shared" si="10"/>
        <v>2243484.3477541725</v>
      </c>
      <c r="H59" s="491">
        <f t="shared" si="11"/>
        <v>2243484.3477541725</v>
      </c>
      <c r="I59" s="511">
        <f t="shared" si="5"/>
        <v>0</v>
      </c>
      <c r="J59" s="511"/>
      <c r="K59" s="525"/>
      <c r="L59" s="514">
        <f t="shared" si="1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10"/>
        <v>0</v>
      </c>
      <c r="H60" s="491">
        <f t="shared" si="11"/>
        <v>0</v>
      </c>
      <c r="I60" s="511">
        <f t="shared" si="5"/>
        <v>0</v>
      </c>
      <c r="J60" s="511"/>
      <c r="K60" s="525"/>
      <c r="L60" s="514">
        <f t="shared" si="1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10"/>
        <v>0</v>
      </c>
      <c r="H61" s="491">
        <f t="shared" si="11"/>
        <v>0</v>
      </c>
      <c r="I61" s="511">
        <f t="shared" si="5"/>
        <v>0</v>
      </c>
      <c r="J61" s="511"/>
      <c r="K61" s="525"/>
      <c r="L61" s="514">
        <f t="shared" si="1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10"/>
        <v>0</v>
      </c>
      <c r="H62" s="491">
        <f t="shared" si="11"/>
        <v>0</v>
      </c>
      <c r="I62" s="511">
        <f t="shared" si="5"/>
        <v>0</v>
      </c>
      <c r="J62" s="511"/>
      <c r="K62" s="525"/>
      <c r="L62" s="514">
        <f t="shared" si="1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10"/>
        <v>0</v>
      </c>
      <c r="H63" s="491">
        <f t="shared" si="11"/>
        <v>0</v>
      </c>
      <c r="I63" s="511">
        <f t="shared" si="5"/>
        <v>0</v>
      </c>
      <c r="J63" s="511"/>
      <c r="K63" s="525"/>
      <c r="L63" s="514">
        <f t="shared" si="1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10"/>
        <v>0</v>
      </c>
      <c r="H64" s="491">
        <f t="shared" si="11"/>
        <v>0</v>
      </c>
      <c r="I64" s="511">
        <f t="shared" si="5"/>
        <v>0</v>
      </c>
      <c r="J64" s="511"/>
      <c r="K64" s="525"/>
      <c r="L64" s="514">
        <f t="shared" si="1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10"/>
        <v>0</v>
      </c>
      <c r="H65" s="491">
        <f t="shared" si="11"/>
        <v>0</v>
      </c>
      <c r="I65" s="511">
        <f t="shared" si="5"/>
        <v>0</v>
      </c>
      <c r="J65" s="511"/>
      <c r="K65" s="525"/>
      <c r="L65" s="514">
        <f t="shared" si="1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10"/>
        <v>0</v>
      </c>
      <c r="H66" s="491">
        <f t="shared" si="11"/>
        <v>0</v>
      </c>
      <c r="I66" s="511">
        <f t="shared" si="5"/>
        <v>0</v>
      </c>
      <c r="J66" s="511"/>
      <c r="K66" s="525"/>
      <c r="L66" s="514">
        <f t="shared" si="1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10"/>
        <v>0</v>
      </c>
      <c r="H67" s="491">
        <f t="shared" si="11"/>
        <v>0</v>
      </c>
      <c r="I67" s="511">
        <f t="shared" si="5"/>
        <v>0</v>
      </c>
      <c r="J67" s="511"/>
      <c r="K67" s="525"/>
      <c r="L67" s="514">
        <f t="shared" si="1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10"/>
        <v>0</v>
      </c>
      <c r="H68" s="491">
        <f t="shared" si="11"/>
        <v>0</v>
      </c>
      <c r="I68" s="511">
        <f t="shared" si="5"/>
        <v>0</v>
      </c>
      <c r="J68" s="511"/>
      <c r="K68" s="525"/>
      <c r="L68" s="514">
        <f t="shared" si="1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10"/>
        <v>0</v>
      </c>
      <c r="H69" s="491">
        <f t="shared" si="11"/>
        <v>0</v>
      </c>
      <c r="I69" s="511">
        <f t="shared" si="5"/>
        <v>0</v>
      </c>
      <c r="J69" s="511"/>
      <c r="K69" s="525"/>
      <c r="L69" s="514">
        <f t="shared" si="1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10"/>
        <v>0</v>
      </c>
      <c r="H70" s="491">
        <f t="shared" si="11"/>
        <v>0</v>
      </c>
      <c r="I70" s="511">
        <f t="shared" si="5"/>
        <v>0</v>
      </c>
      <c r="J70" s="511"/>
      <c r="K70" s="525"/>
      <c r="L70" s="514">
        <f t="shared" si="1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10"/>
        <v>0</v>
      </c>
      <c r="H71" s="491">
        <f t="shared" si="11"/>
        <v>0</v>
      </c>
      <c r="I71" s="511">
        <f t="shared" si="5"/>
        <v>0</v>
      </c>
      <c r="J71" s="511"/>
      <c r="K71" s="525"/>
      <c r="L71" s="514">
        <f t="shared" si="1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.5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10"/>
        <v>0</v>
      </c>
      <c r="H72" s="471">
        <f t="shared" si="11"/>
        <v>0</v>
      </c>
      <c r="I72" s="531">
        <f t="shared" si="5"/>
        <v>0</v>
      </c>
      <c r="J72" s="511"/>
      <c r="K72" s="532"/>
      <c r="L72" s="533">
        <f t="shared" si="1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>
      <c r="C73" s="374" t="s">
        <v>78</v>
      </c>
      <c r="D73" s="375"/>
      <c r="E73" s="375">
        <f>SUM(E17:E72)</f>
        <v>97370354.000000015</v>
      </c>
      <c r="F73" s="375"/>
      <c r="G73" s="375">
        <f>SUM(G17:G72)</f>
        <v>319038167.85994333</v>
      </c>
      <c r="H73" s="375">
        <f>SUM(H17:H72)</f>
        <v>319038167.85994333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11514152.464962322</v>
      </c>
      <c r="N87" s="546">
        <f>IF(J92&lt;D11,0,VLOOKUP(J92,C17:O72,11))</f>
        <v>11514152.464962322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12246820.408778705</v>
      </c>
      <c r="N88" s="550">
        <f>IF(J92&lt;D11,0,VLOOKUP(J92,C99:P154,7))</f>
        <v>12246820.408778705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732667.94381638244</v>
      </c>
      <c r="N89" s="555">
        <f>+N88-N87</f>
        <v>732667.94381638244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97370354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>
        <f>+I12-J94</f>
        <v>-6.6962526112975956E-3</v>
      </c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75">
        <f>+K94*G101</f>
        <v>-628741.10610651411</v>
      </c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2374886.6829268294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12">+I99-H99</f>
        <v>0</v>
      </c>
      <c r="K99" s="514"/>
      <c r="L99" s="512">
        <f>+H99</f>
        <v>5979898.0138057787</v>
      </c>
      <c r="M99" s="513">
        <f t="shared" ref="M99:M130" si="13">IF(L99&lt;&gt;0,+H99-L99,0)</f>
        <v>0</v>
      </c>
      <c r="N99" s="512">
        <f>+I99</f>
        <v>5979898.0138057787</v>
      </c>
      <c r="O99" s="513">
        <f t="shared" ref="O99:O130" si="14">IF(N99&lt;&gt;0,+I99-N99,0)</f>
        <v>0</v>
      </c>
      <c r="P99" s="513">
        <f t="shared" ref="P99:P130" si="15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12"/>
        <v>0</v>
      </c>
      <c r="K100" s="514"/>
      <c r="L100" s="655">
        <f>+H100</f>
        <v>13987145.75171851</v>
      </c>
      <c r="M100" s="514">
        <f t="shared" si="13"/>
        <v>0</v>
      </c>
      <c r="N100" s="655">
        <f>+I100</f>
        <v>13987145.75171851</v>
      </c>
      <c r="O100" s="514">
        <f t="shared" si="14"/>
        <v>0</v>
      </c>
      <c r="P100" s="514">
        <f t="shared" si="15"/>
        <v>0</v>
      </c>
    </row>
    <row r="101" spans="1:16">
      <c r="B101" s="195" t="str">
        <f t="shared" ref="B101:B154" si="16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12"/>
        <v>0</v>
      </c>
      <c r="K101" s="514"/>
      <c r="L101" s="655">
        <f>+H101</f>
        <v>12233995.703663049</v>
      </c>
      <c r="M101" s="514">
        <f t="shared" ref="M101" si="17">IF(L101&lt;&gt;0,+H101-L101,0)</f>
        <v>0</v>
      </c>
      <c r="N101" s="655">
        <f>+I101</f>
        <v>12233995.703663049</v>
      </c>
      <c r="O101" s="514">
        <f t="shared" si="14"/>
        <v>0</v>
      </c>
      <c r="P101" s="514">
        <f t="shared" si="15"/>
        <v>0</v>
      </c>
    </row>
    <row r="102" spans="1:16">
      <c r="B102" s="195" t="str">
        <f t="shared" si="16"/>
        <v>IU</v>
      </c>
      <c r="C102" s="507">
        <f>IF(D93="","-",+C101+1)</f>
        <v>2019</v>
      </c>
      <c r="D102" s="629">
        <v>92736701</v>
      </c>
      <c r="E102" s="630">
        <v>2264426.8372093025</v>
      </c>
      <c r="F102" s="631">
        <v>90472274.162790701</v>
      </c>
      <c r="G102" s="631">
        <v>91604487.581395358</v>
      </c>
      <c r="H102" s="633">
        <v>12069821.253627364</v>
      </c>
      <c r="I102" s="634">
        <v>12069821.253627364</v>
      </c>
      <c r="J102" s="514">
        <f t="shared" si="12"/>
        <v>0</v>
      </c>
      <c r="K102" s="514"/>
      <c r="L102" s="655">
        <f>+H102</f>
        <v>12069821.253627364</v>
      </c>
      <c r="M102" s="514">
        <f t="shared" ref="M102" si="18">IF(L102&lt;&gt;0,+H102-L102,0)</f>
        <v>0</v>
      </c>
      <c r="N102" s="655">
        <f>+I102</f>
        <v>12069821.253627364</v>
      </c>
      <c r="O102" s="514">
        <f t="shared" si="14"/>
        <v>0</v>
      </c>
      <c r="P102" s="514">
        <f t="shared" si="15"/>
        <v>0</v>
      </c>
    </row>
    <row r="103" spans="1:16">
      <c r="B103" s="195" t="str">
        <f t="shared" si="16"/>
        <v/>
      </c>
      <c r="C103" s="507">
        <f>IF(D93="","-",+C102+1)</f>
        <v>2020</v>
      </c>
      <c r="D103" s="629">
        <v>90472274.162790701</v>
      </c>
      <c r="E103" s="630">
        <v>2318341.7619047621</v>
      </c>
      <c r="F103" s="631">
        <v>88153932.40088594</v>
      </c>
      <c r="G103" s="631">
        <v>89313103.281838328</v>
      </c>
      <c r="H103" s="633">
        <v>11926094.57446631</v>
      </c>
      <c r="I103" s="634">
        <v>11926094.57446631</v>
      </c>
      <c r="J103" s="514">
        <f t="shared" si="12"/>
        <v>0</v>
      </c>
      <c r="K103" s="514"/>
      <c r="L103" s="655">
        <f>+H103</f>
        <v>11926094.57446631</v>
      </c>
      <c r="M103" s="514">
        <f t="shared" ref="M103" si="19">IF(L103&lt;&gt;0,+H103-L103,0)</f>
        <v>0</v>
      </c>
      <c r="N103" s="655">
        <f>+I103</f>
        <v>11926094.57446631</v>
      </c>
      <c r="O103" s="514">
        <f t="shared" si="14"/>
        <v>0</v>
      </c>
      <c r="P103" s="514">
        <f t="shared" si="15"/>
        <v>0</v>
      </c>
    </row>
    <row r="104" spans="1:16">
      <c r="B104" s="195" t="str">
        <f t="shared" si="16"/>
        <v/>
      </c>
      <c r="C104" s="507">
        <f>IF(D93="","-",+C103+1)</f>
        <v>2021</v>
      </c>
      <c r="D104" s="374">
        <f>IF(F103+SUM(E$99:E103)=D$92,F103,D$92-SUM(E$99:E103))</f>
        <v>88153932.40088594</v>
      </c>
      <c r="E104" s="522">
        <f>IF(+J96&lt;F103,J96,D104)</f>
        <v>2374886.6829268294</v>
      </c>
      <c r="F104" s="523">
        <f t="shared" ref="F104:F130" si="20">+D104-E104</f>
        <v>85779045.717959106</v>
      </c>
      <c r="G104" s="523">
        <f t="shared" ref="G104:G130" si="21">+(F104+D104)/2</f>
        <v>86966489.059422523</v>
      </c>
      <c r="H104" s="526">
        <f t="shared" ref="H104:H154" si="22">+J$94*G104+E104</f>
        <v>12246820.408778705</v>
      </c>
      <c r="I104" s="577">
        <f t="shared" ref="I104:I154" si="23">+J$95*G104+E104</f>
        <v>12246820.408778705</v>
      </c>
      <c r="J104" s="514">
        <f t="shared" si="12"/>
        <v>0</v>
      </c>
      <c r="K104" s="514"/>
      <c r="L104" s="525"/>
      <c r="M104" s="514">
        <f t="shared" si="13"/>
        <v>0</v>
      </c>
      <c r="N104" s="525"/>
      <c r="O104" s="514">
        <f t="shared" si="14"/>
        <v>0</v>
      </c>
      <c r="P104" s="514">
        <f t="shared" si="15"/>
        <v>0</v>
      </c>
    </row>
    <row r="105" spans="1:16">
      <c r="B105" s="195" t="str">
        <f t="shared" si="16"/>
        <v/>
      </c>
      <c r="C105" s="507">
        <f>IF(D93="","-",+C104+1)</f>
        <v>2022</v>
      </c>
      <c r="D105" s="374">
        <f>IF(F104+SUM(E$99:E104)=D$92,F104,D$92-SUM(E$99:E104))</f>
        <v>85779045.717959106</v>
      </c>
      <c r="E105" s="522">
        <f>IF(+J96&lt;F104,J96,D105)</f>
        <v>2374886.6829268294</v>
      </c>
      <c r="F105" s="523">
        <f t="shared" si="20"/>
        <v>83404159.035032272</v>
      </c>
      <c r="G105" s="523">
        <f t="shared" si="21"/>
        <v>84591602.376495689</v>
      </c>
      <c r="H105" s="526">
        <f t="shared" si="22"/>
        <v>11977236.984245576</v>
      </c>
      <c r="I105" s="577">
        <f t="shared" si="23"/>
        <v>11977236.984245576</v>
      </c>
      <c r="J105" s="514">
        <f t="shared" si="12"/>
        <v>0</v>
      </c>
      <c r="K105" s="514"/>
      <c r="L105" s="525"/>
      <c r="M105" s="514">
        <f t="shared" si="13"/>
        <v>0</v>
      </c>
      <c r="N105" s="525"/>
      <c r="O105" s="514">
        <f t="shared" si="14"/>
        <v>0</v>
      </c>
      <c r="P105" s="514">
        <f t="shared" si="15"/>
        <v>0</v>
      </c>
    </row>
    <row r="106" spans="1:16">
      <c r="B106" s="195" t="str">
        <f t="shared" si="16"/>
        <v/>
      </c>
      <c r="C106" s="507">
        <f>IF(D93="","-",+C105+1)</f>
        <v>2023</v>
      </c>
      <c r="D106" s="374">
        <f>IF(F105+SUM(E$99:E105)=D$92,F105,D$92-SUM(E$99:E105))</f>
        <v>83404159.035032272</v>
      </c>
      <c r="E106" s="522">
        <f>IF(+J96&lt;F105,J96,D106)</f>
        <v>2374886.6829268294</v>
      </c>
      <c r="F106" s="523">
        <f t="shared" si="20"/>
        <v>81029272.352105439</v>
      </c>
      <c r="G106" s="523">
        <f t="shared" si="21"/>
        <v>82216715.693568856</v>
      </c>
      <c r="H106" s="526">
        <f t="shared" si="22"/>
        <v>11707653.559712449</v>
      </c>
      <c r="I106" s="577">
        <f t="shared" si="23"/>
        <v>11707653.559712449</v>
      </c>
      <c r="J106" s="514">
        <f t="shared" si="12"/>
        <v>0</v>
      </c>
      <c r="K106" s="514"/>
      <c r="L106" s="525"/>
      <c r="M106" s="514">
        <f t="shared" si="13"/>
        <v>0</v>
      </c>
      <c r="N106" s="525"/>
      <c r="O106" s="514">
        <f t="shared" si="14"/>
        <v>0</v>
      </c>
      <c r="P106" s="514">
        <f t="shared" si="15"/>
        <v>0</v>
      </c>
    </row>
    <row r="107" spans="1:16">
      <c r="B107" s="195" t="str">
        <f t="shared" si="16"/>
        <v/>
      </c>
      <c r="C107" s="507">
        <f>IF(D93="","-",+C106+1)</f>
        <v>2024</v>
      </c>
      <c r="D107" s="374">
        <f>IF(F106+SUM(E$99:E106)=D$92,F106,D$92-SUM(E$99:E106))</f>
        <v>81029272.352105439</v>
      </c>
      <c r="E107" s="522">
        <f>IF(+J96&lt;F106,J96,D107)</f>
        <v>2374886.6829268294</v>
      </c>
      <c r="F107" s="523">
        <f t="shared" si="20"/>
        <v>78654385.669178605</v>
      </c>
      <c r="G107" s="523">
        <f t="shared" si="21"/>
        <v>79841829.010642022</v>
      </c>
      <c r="H107" s="526">
        <f t="shared" si="22"/>
        <v>11438070.135179322</v>
      </c>
      <c r="I107" s="577">
        <f t="shared" si="23"/>
        <v>11438070.135179322</v>
      </c>
      <c r="J107" s="514">
        <f t="shared" si="12"/>
        <v>0</v>
      </c>
      <c r="K107" s="514"/>
      <c r="L107" s="525"/>
      <c r="M107" s="514">
        <f t="shared" si="13"/>
        <v>0</v>
      </c>
      <c r="N107" s="525"/>
      <c r="O107" s="514">
        <f t="shared" si="14"/>
        <v>0</v>
      </c>
      <c r="P107" s="514">
        <f t="shared" si="15"/>
        <v>0</v>
      </c>
    </row>
    <row r="108" spans="1:16">
      <c r="B108" s="195" t="str">
        <f t="shared" si="16"/>
        <v/>
      </c>
      <c r="C108" s="507">
        <f>IF(D93="","-",+C107+1)</f>
        <v>2025</v>
      </c>
      <c r="D108" s="374">
        <f>IF(F107+SUM(E$99:E107)=D$92,F107,D$92-SUM(E$99:E107))</f>
        <v>78654385.669178605</v>
      </c>
      <c r="E108" s="522">
        <f>IF(+J96&lt;F107,J96,D108)</f>
        <v>2374886.6829268294</v>
      </c>
      <c r="F108" s="523">
        <f t="shared" si="20"/>
        <v>76279498.986251771</v>
      </c>
      <c r="G108" s="523">
        <f t="shared" si="21"/>
        <v>77466942.327715188</v>
      </c>
      <c r="H108" s="526">
        <f t="shared" si="22"/>
        <v>11168486.710646193</v>
      </c>
      <c r="I108" s="577">
        <f t="shared" si="23"/>
        <v>11168486.710646193</v>
      </c>
      <c r="J108" s="514">
        <f t="shared" si="12"/>
        <v>0</v>
      </c>
      <c r="K108" s="514"/>
      <c r="L108" s="525"/>
      <c r="M108" s="514">
        <f t="shared" si="13"/>
        <v>0</v>
      </c>
      <c r="N108" s="525"/>
      <c r="O108" s="514">
        <f t="shared" si="14"/>
        <v>0</v>
      </c>
      <c r="P108" s="514">
        <f t="shared" si="15"/>
        <v>0</v>
      </c>
    </row>
    <row r="109" spans="1:16">
      <c r="B109" s="195" t="str">
        <f t="shared" si="16"/>
        <v/>
      </c>
      <c r="C109" s="507">
        <f>IF(D93="","-",+C108+1)</f>
        <v>2026</v>
      </c>
      <c r="D109" s="374">
        <f>IF(F108+SUM(E$99:E108)=D$92,F108,D$92-SUM(E$99:E108))</f>
        <v>76279498.986251771</v>
      </c>
      <c r="E109" s="522">
        <f>IF(+J96&lt;F108,J96,D109)</f>
        <v>2374886.6829268294</v>
      </c>
      <c r="F109" s="523">
        <f t="shared" si="20"/>
        <v>73904612.303324938</v>
      </c>
      <c r="G109" s="523">
        <f t="shared" si="21"/>
        <v>75092055.644788355</v>
      </c>
      <c r="H109" s="526">
        <f t="shared" si="22"/>
        <v>10898903.286113067</v>
      </c>
      <c r="I109" s="577">
        <f t="shared" si="23"/>
        <v>10898903.286113067</v>
      </c>
      <c r="J109" s="514">
        <f t="shared" si="12"/>
        <v>0</v>
      </c>
      <c r="K109" s="514"/>
      <c r="L109" s="525"/>
      <c r="M109" s="514">
        <f t="shared" si="13"/>
        <v>0</v>
      </c>
      <c r="N109" s="525"/>
      <c r="O109" s="514">
        <f t="shared" si="14"/>
        <v>0</v>
      </c>
      <c r="P109" s="514">
        <f t="shared" si="15"/>
        <v>0</v>
      </c>
    </row>
    <row r="110" spans="1:16">
      <c r="B110" s="195" t="str">
        <f t="shared" si="16"/>
        <v/>
      </c>
      <c r="C110" s="507">
        <f>IF(D93="","-",+C109+1)</f>
        <v>2027</v>
      </c>
      <c r="D110" s="374">
        <f>IF(F109+SUM(E$99:E109)=D$92,F109,D$92-SUM(E$99:E109))</f>
        <v>73904612.303324938</v>
      </c>
      <c r="E110" s="522">
        <f>IF(+J96&lt;F109,J96,D110)</f>
        <v>2374886.6829268294</v>
      </c>
      <c r="F110" s="523">
        <f t="shared" si="20"/>
        <v>71529725.620398104</v>
      </c>
      <c r="G110" s="523">
        <f t="shared" si="21"/>
        <v>72717168.961861521</v>
      </c>
      <c r="H110" s="526">
        <f t="shared" si="22"/>
        <v>10629319.861579938</v>
      </c>
      <c r="I110" s="577">
        <f t="shared" si="23"/>
        <v>10629319.861579938</v>
      </c>
      <c r="J110" s="514">
        <f t="shared" si="12"/>
        <v>0</v>
      </c>
      <c r="K110" s="514"/>
      <c r="L110" s="525"/>
      <c r="M110" s="514">
        <f t="shared" si="13"/>
        <v>0</v>
      </c>
      <c r="N110" s="525"/>
      <c r="O110" s="514">
        <f t="shared" si="14"/>
        <v>0</v>
      </c>
      <c r="P110" s="514">
        <f t="shared" si="15"/>
        <v>0</v>
      </c>
    </row>
    <row r="111" spans="1:16">
      <c r="B111" s="195" t="str">
        <f t="shared" si="16"/>
        <v/>
      </c>
      <c r="C111" s="507">
        <f>IF(D93="","-",+C110+1)</f>
        <v>2028</v>
      </c>
      <c r="D111" s="374">
        <f>IF(F110+SUM(E$99:E110)=D$92,F110,D$92-SUM(E$99:E110))</f>
        <v>71529725.620398104</v>
      </c>
      <c r="E111" s="522">
        <f>IF(+J96&lt;F110,J96,D111)</f>
        <v>2374886.6829268294</v>
      </c>
      <c r="F111" s="523">
        <f t="shared" si="20"/>
        <v>69154838.937471271</v>
      </c>
      <c r="G111" s="523">
        <f t="shared" si="21"/>
        <v>70342282.278934687</v>
      </c>
      <c r="H111" s="526">
        <f t="shared" si="22"/>
        <v>10359736.437046811</v>
      </c>
      <c r="I111" s="577">
        <f t="shared" si="23"/>
        <v>10359736.437046811</v>
      </c>
      <c r="J111" s="514">
        <f t="shared" si="12"/>
        <v>0</v>
      </c>
      <c r="K111" s="514"/>
      <c r="L111" s="525"/>
      <c r="M111" s="514">
        <f t="shared" si="13"/>
        <v>0</v>
      </c>
      <c r="N111" s="525"/>
      <c r="O111" s="514">
        <f t="shared" si="14"/>
        <v>0</v>
      </c>
      <c r="P111" s="514">
        <f t="shared" si="15"/>
        <v>0</v>
      </c>
    </row>
    <row r="112" spans="1:16">
      <c r="B112" s="195" t="str">
        <f t="shared" si="16"/>
        <v/>
      </c>
      <c r="C112" s="507">
        <f>IF(D93="","-",+C111+1)</f>
        <v>2029</v>
      </c>
      <c r="D112" s="374">
        <f>IF(F111+SUM(E$99:E111)=D$92,F111,D$92-SUM(E$99:E111))</f>
        <v>69154838.937471271</v>
      </c>
      <c r="E112" s="522">
        <f>IF(+J96&lt;F111,J96,D112)</f>
        <v>2374886.6829268294</v>
      </c>
      <c r="F112" s="523">
        <f t="shared" si="20"/>
        <v>66779952.254544444</v>
      </c>
      <c r="G112" s="523">
        <f t="shared" si="21"/>
        <v>67967395.596007854</v>
      </c>
      <c r="H112" s="526">
        <f t="shared" si="22"/>
        <v>10090153.012513684</v>
      </c>
      <c r="I112" s="577">
        <f t="shared" si="23"/>
        <v>10090153.012513684</v>
      </c>
      <c r="J112" s="514">
        <f t="shared" si="12"/>
        <v>0</v>
      </c>
      <c r="K112" s="514"/>
      <c r="L112" s="525"/>
      <c r="M112" s="514">
        <f t="shared" si="13"/>
        <v>0</v>
      </c>
      <c r="N112" s="525"/>
      <c r="O112" s="514">
        <f t="shared" si="14"/>
        <v>0</v>
      </c>
      <c r="P112" s="514">
        <f t="shared" si="15"/>
        <v>0</v>
      </c>
    </row>
    <row r="113" spans="2:16">
      <c r="B113" s="195" t="str">
        <f t="shared" si="16"/>
        <v/>
      </c>
      <c r="C113" s="507">
        <f>IF(D93="","-",+C112+1)</f>
        <v>2030</v>
      </c>
      <c r="D113" s="374">
        <f>IF(F112+SUM(E$99:E112)=D$92,F112,D$92-SUM(E$99:E112))</f>
        <v>66779952.254544444</v>
      </c>
      <c r="E113" s="522">
        <f>IF(+J96&lt;F112,J96,D113)</f>
        <v>2374886.6829268294</v>
      </c>
      <c r="F113" s="523">
        <f t="shared" si="20"/>
        <v>64405065.571617618</v>
      </c>
      <c r="G113" s="523">
        <f t="shared" si="21"/>
        <v>65592508.913081035</v>
      </c>
      <c r="H113" s="526">
        <f t="shared" si="22"/>
        <v>9820569.5879805572</v>
      </c>
      <c r="I113" s="577">
        <f t="shared" si="23"/>
        <v>9820569.5879805572</v>
      </c>
      <c r="J113" s="514">
        <f t="shared" si="12"/>
        <v>0</v>
      </c>
      <c r="K113" s="514"/>
      <c r="L113" s="525"/>
      <c r="M113" s="514">
        <f t="shared" si="13"/>
        <v>0</v>
      </c>
      <c r="N113" s="525"/>
      <c r="O113" s="514">
        <f t="shared" si="14"/>
        <v>0</v>
      </c>
      <c r="P113" s="514">
        <f t="shared" si="15"/>
        <v>0</v>
      </c>
    </row>
    <row r="114" spans="2:16">
      <c r="B114" s="195" t="str">
        <f t="shared" si="16"/>
        <v/>
      </c>
      <c r="C114" s="507">
        <f>IF(D93="","-",+C113+1)</f>
        <v>2031</v>
      </c>
      <c r="D114" s="374">
        <f>IF(F113+SUM(E$99:E113)=D$92,F113,D$92-SUM(E$99:E113))</f>
        <v>64405065.571617618</v>
      </c>
      <c r="E114" s="522">
        <f>IF(+J96&lt;F113,J96,D114)</f>
        <v>2374886.6829268294</v>
      </c>
      <c r="F114" s="523">
        <f t="shared" si="20"/>
        <v>62030178.888690792</v>
      </c>
      <c r="G114" s="523">
        <f t="shared" si="21"/>
        <v>63217622.230154201</v>
      </c>
      <c r="H114" s="526">
        <f t="shared" si="22"/>
        <v>9550986.1634474304</v>
      </c>
      <c r="I114" s="577">
        <f t="shared" si="23"/>
        <v>9550986.1634474304</v>
      </c>
      <c r="J114" s="514">
        <f t="shared" si="12"/>
        <v>0</v>
      </c>
      <c r="K114" s="514"/>
      <c r="L114" s="525"/>
      <c r="M114" s="514">
        <f t="shared" si="13"/>
        <v>0</v>
      </c>
      <c r="N114" s="525"/>
      <c r="O114" s="514">
        <f t="shared" si="14"/>
        <v>0</v>
      </c>
      <c r="P114" s="514">
        <f t="shared" si="15"/>
        <v>0</v>
      </c>
    </row>
    <row r="115" spans="2:16">
      <c r="B115" s="195" t="str">
        <f t="shared" si="16"/>
        <v/>
      </c>
      <c r="C115" s="507">
        <f>IF(D93="","-",+C114+1)</f>
        <v>2032</v>
      </c>
      <c r="D115" s="374">
        <f>IF(F114+SUM(E$99:E114)=D$92,F114,D$92-SUM(E$99:E114))</f>
        <v>62030178.888690792</v>
      </c>
      <c r="E115" s="522">
        <f>IF(+J96&lt;F114,J96,D115)</f>
        <v>2374886.6829268294</v>
      </c>
      <c r="F115" s="523">
        <f t="shared" si="20"/>
        <v>59655292.205763966</v>
      </c>
      <c r="G115" s="523">
        <f t="shared" si="21"/>
        <v>60842735.547227383</v>
      </c>
      <c r="H115" s="526">
        <f t="shared" si="22"/>
        <v>9281402.7389143035</v>
      </c>
      <c r="I115" s="577">
        <f t="shared" si="23"/>
        <v>9281402.7389143035</v>
      </c>
      <c r="J115" s="514">
        <f t="shared" si="12"/>
        <v>0</v>
      </c>
      <c r="K115" s="514"/>
      <c r="L115" s="525"/>
      <c r="M115" s="514">
        <f t="shared" si="13"/>
        <v>0</v>
      </c>
      <c r="N115" s="525"/>
      <c r="O115" s="514">
        <f t="shared" si="14"/>
        <v>0</v>
      </c>
      <c r="P115" s="514">
        <f t="shared" si="15"/>
        <v>0</v>
      </c>
    </row>
    <row r="116" spans="2:16">
      <c r="B116" s="195" t="str">
        <f t="shared" si="16"/>
        <v/>
      </c>
      <c r="C116" s="507">
        <f>IF(D93="","-",+C115+1)</f>
        <v>2033</v>
      </c>
      <c r="D116" s="374">
        <f>IF(F115+SUM(E$99:E115)=D$92,F115,D$92-SUM(E$99:E115))</f>
        <v>59655292.205763966</v>
      </c>
      <c r="E116" s="522">
        <f>IF(+J96&lt;F115,J96,D116)</f>
        <v>2374886.6829268294</v>
      </c>
      <c r="F116" s="523">
        <f t="shared" si="20"/>
        <v>57280405.52283714</v>
      </c>
      <c r="G116" s="523">
        <f t="shared" si="21"/>
        <v>58467848.864300549</v>
      </c>
      <c r="H116" s="526">
        <f t="shared" si="22"/>
        <v>9011819.3143811766</v>
      </c>
      <c r="I116" s="577">
        <f t="shared" si="23"/>
        <v>9011819.3143811766</v>
      </c>
      <c r="J116" s="514">
        <f t="shared" si="12"/>
        <v>0</v>
      </c>
      <c r="K116" s="514"/>
      <c r="L116" s="525"/>
      <c r="M116" s="514">
        <f t="shared" si="13"/>
        <v>0</v>
      </c>
      <c r="N116" s="525"/>
      <c r="O116" s="514">
        <f t="shared" si="14"/>
        <v>0</v>
      </c>
      <c r="P116" s="514">
        <f t="shared" si="15"/>
        <v>0</v>
      </c>
    </row>
    <row r="117" spans="2:16">
      <c r="B117" s="195" t="str">
        <f t="shared" si="16"/>
        <v/>
      </c>
      <c r="C117" s="507">
        <f>IF(D93="","-",+C116+1)</f>
        <v>2034</v>
      </c>
      <c r="D117" s="374">
        <f>IF(F116+SUM(E$99:E116)=D$92,F116,D$92-SUM(E$99:E116))</f>
        <v>57280405.52283714</v>
      </c>
      <c r="E117" s="522">
        <f>IF(+J96&lt;F116,J96,D117)</f>
        <v>2374886.6829268294</v>
      </c>
      <c r="F117" s="523">
        <f t="shared" si="20"/>
        <v>54905518.839910313</v>
      </c>
      <c r="G117" s="523">
        <f t="shared" si="21"/>
        <v>56092962.18137373</v>
      </c>
      <c r="H117" s="526">
        <f t="shared" si="22"/>
        <v>8742235.8898480497</v>
      </c>
      <c r="I117" s="577">
        <f t="shared" si="23"/>
        <v>8742235.8898480497</v>
      </c>
      <c r="J117" s="514">
        <f t="shared" si="12"/>
        <v>0</v>
      </c>
      <c r="K117" s="514"/>
      <c r="L117" s="525"/>
      <c r="M117" s="514">
        <f t="shared" si="13"/>
        <v>0</v>
      </c>
      <c r="N117" s="525"/>
      <c r="O117" s="514">
        <f t="shared" si="14"/>
        <v>0</v>
      </c>
      <c r="P117" s="514">
        <f t="shared" si="15"/>
        <v>0</v>
      </c>
    </row>
    <row r="118" spans="2:16">
      <c r="B118" s="195" t="str">
        <f t="shared" si="16"/>
        <v/>
      </c>
      <c r="C118" s="507">
        <f>IF(D93="","-",+C117+1)</f>
        <v>2035</v>
      </c>
      <c r="D118" s="374">
        <f>IF(F117+SUM(E$99:E117)=D$92,F117,D$92-SUM(E$99:E117))</f>
        <v>54905518.839910313</v>
      </c>
      <c r="E118" s="522">
        <f>IF(+J96&lt;F117,J96,D118)</f>
        <v>2374886.6829268294</v>
      </c>
      <c r="F118" s="523">
        <f t="shared" si="20"/>
        <v>52530632.156983487</v>
      </c>
      <c r="G118" s="523">
        <f t="shared" si="21"/>
        <v>53718075.498446897</v>
      </c>
      <c r="H118" s="526">
        <f t="shared" si="22"/>
        <v>8472652.4653149229</v>
      </c>
      <c r="I118" s="577">
        <f t="shared" si="23"/>
        <v>8472652.4653149229</v>
      </c>
      <c r="J118" s="514">
        <f t="shared" si="12"/>
        <v>0</v>
      </c>
      <c r="K118" s="514"/>
      <c r="L118" s="525"/>
      <c r="M118" s="514">
        <f t="shared" si="13"/>
        <v>0</v>
      </c>
      <c r="N118" s="525"/>
      <c r="O118" s="514">
        <f t="shared" si="14"/>
        <v>0</v>
      </c>
      <c r="P118" s="514">
        <f t="shared" si="15"/>
        <v>0</v>
      </c>
    </row>
    <row r="119" spans="2:16">
      <c r="B119" s="195" t="str">
        <f t="shared" si="16"/>
        <v/>
      </c>
      <c r="C119" s="507">
        <f>IF(D93="","-",+C118+1)</f>
        <v>2036</v>
      </c>
      <c r="D119" s="374">
        <f>IF(F118+SUM(E$99:E118)=D$92,F118,D$92-SUM(E$99:E118))</f>
        <v>52530632.156983487</v>
      </c>
      <c r="E119" s="522">
        <f>IF(+J96&lt;F118,J96,D119)</f>
        <v>2374886.6829268294</v>
      </c>
      <c r="F119" s="523">
        <f t="shared" si="20"/>
        <v>50155745.474056661</v>
      </c>
      <c r="G119" s="523">
        <f t="shared" si="21"/>
        <v>51343188.815520078</v>
      </c>
      <c r="H119" s="526">
        <f t="shared" si="22"/>
        <v>8203069.0407817978</v>
      </c>
      <c r="I119" s="577">
        <f t="shared" si="23"/>
        <v>8203069.0407817978</v>
      </c>
      <c r="J119" s="514">
        <f t="shared" si="12"/>
        <v>0</v>
      </c>
      <c r="K119" s="514"/>
      <c r="L119" s="525"/>
      <c r="M119" s="514">
        <f t="shared" si="13"/>
        <v>0</v>
      </c>
      <c r="N119" s="525"/>
      <c r="O119" s="514">
        <f t="shared" si="14"/>
        <v>0</v>
      </c>
      <c r="P119" s="514">
        <f t="shared" si="15"/>
        <v>0</v>
      </c>
    </row>
    <row r="120" spans="2:16">
      <c r="B120" s="195" t="str">
        <f t="shared" si="16"/>
        <v/>
      </c>
      <c r="C120" s="507">
        <f>IF(D93="","-",+C119+1)</f>
        <v>2037</v>
      </c>
      <c r="D120" s="374">
        <f>IF(F119+SUM(E$99:E119)=D$92,F119,D$92-SUM(E$99:E119))</f>
        <v>50155745.474056661</v>
      </c>
      <c r="E120" s="522">
        <f>IF(+J96&lt;F119,J96,D120)</f>
        <v>2374886.6829268294</v>
      </c>
      <c r="F120" s="523">
        <f t="shared" si="20"/>
        <v>47780858.791129835</v>
      </c>
      <c r="G120" s="523">
        <f t="shared" si="21"/>
        <v>48968302.132593244</v>
      </c>
      <c r="H120" s="526">
        <f t="shared" si="22"/>
        <v>7933485.6162486691</v>
      </c>
      <c r="I120" s="577">
        <f t="shared" si="23"/>
        <v>7933485.6162486691</v>
      </c>
      <c r="J120" s="514">
        <f t="shared" si="12"/>
        <v>0</v>
      </c>
      <c r="K120" s="514"/>
      <c r="L120" s="525"/>
      <c r="M120" s="514">
        <f t="shared" si="13"/>
        <v>0</v>
      </c>
      <c r="N120" s="525"/>
      <c r="O120" s="514">
        <f t="shared" si="14"/>
        <v>0</v>
      </c>
      <c r="P120" s="514">
        <f t="shared" si="15"/>
        <v>0</v>
      </c>
    </row>
    <row r="121" spans="2:16">
      <c r="B121" s="195" t="str">
        <f t="shared" si="16"/>
        <v/>
      </c>
      <c r="C121" s="507">
        <f>IF(D93="","-",+C120+1)</f>
        <v>2038</v>
      </c>
      <c r="D121" s="374">
        <f>IF(F120+SUM(E$99:E120)=D$92,F120,D$92-SUM(E$99:E120))</f>
        <v>47780858.791129835</v>
      </c>
      <c r="E121" s="522">
        <f>IF(+J96&lt;F120,J96,D121)</f>
        <v>2374886.6829268294</v>
      </c>
      <c r="F121" s="523">
        <f t="shared" si="20"/>
        <v>45405972.108203009</v>
      </c>
      <c r="G121" s="523">
        <f t="shared" si="21"/>
        <v>46593415.449666426</v>
      </c>
      <c r="H121" s="526">
        <f t="shared" si="22"/>
        <v>7663902.1917155441</v>
      </c>
      <c r="I121" s="577">
        <f t="shared" si="23"/>
        <v>7663902.1917155441</v>
      </c>
      <c r="J121" s="514">
        <f t="shared" si="12"/>
        <v>0</v>
      </c>
      <c r="K121" s="514"/>
      <c r="L121" s="525"/>
      <c r="M121" s="514">
        <f t="shared" si="13"/>
        <v>0</v>
      </c>
      <c r="N121" s="525"/>
      <c r="O121" s="514">
        <f t="shared" si="14"/>
        <v>0</v>
      </c>
      <c r="P121" s="514">
        <f t="shared" si="15"/>
        <v>0</v>
      </c>
    </row>
    <row r="122" spans="2:16">
      <c r="B122" s="195" t="str">
        <f t="shared" si="16"/>
        <v/>
      </c>
      <c r="C122" s="507">
        <f>IF(D93="","-",+C121+1)</f>
        <v>2039</v>
      </c>
      <c r="D122" s="374">
        <f>IF(F121+SUM(E$99:E121)=D$92,F121,D$92-SUM(E$99:E121))</f>
        <v>45405972.108203009</v>
      </c>
      <c r="E122" s="522">
        <f>IF(+J96&lt;F121,J96,D122)</f>
        <v>2374886.6829268294</v>
      </c>
      <c r="F122" s="523">
        <f t="shared" si="20"/>
        <v>43031085.425276183</v>
      </c>
      <c r="G122" s="523">
        <f t="shared" si="21"/>
        <v>44218528.766739592</v>
      </c>
      <c r="H122" s="526">
        <f t="shared" si="22"/>
        <v>7394318.7671824154</v>
      </c>
      <c r="I122" s="577">
        <f t="shared" si="23"/>
        <v>7394318.7671824154</v>
      </c>
      <c r="J122" s="514">
        <f t="shared" si="12"/>
        <v>0</v>
      </c>
      <c r="K122" s="514"/>
      <c r="L122" s="525"/>
      <c r="M122" s="514">
        <f t="shared" si="13"/>
        <v>0</v>
      </c>
      <c r="N122" s="525"/>
      <c r="O122" s="514">
        <f t="shared" si="14"/>
        <v>0</v>
      </c>
      <c r="P122" s="514">
        <f t="shared" si="15"/>
        <v>0</v>
      </c>
    </row>
    <row r="123" spans="2:16">
      <c r="B123" s="195" t="str">
        <f t="shared" si="16"/>
        <v/>
      </c>
      <c r="C123" s="507">
        <f>IF(D93="","-",+C122+1)</f>
        <v>2040</v>
      </c>
      <c r="D123" s="374">
        <f>IF(F122+SUM(E$99:E122)=D$92,F122,D$92-SUM(E$99:E122))</f>
        <v>43031085.425276183</v>
      </c>
      <c r="E123" s="522">
        <f>IF(+J96&lt;F122,J96,D123)</f>
        <v>2374886.6829268294</v>
      </c>
      <c r="F123" s="523">
        <f t="shared" si="20"/>
        <v>40656198.742349356</v>
      </c>
      <c r="G123" s="523">
        <f t="shared" si="21"/>
        <v>41843642.083812773</v>
      </c>
      <c r="H123" s="526">
        <f t="shared" si="22"/>
        <v>7124735.3426492903</v>
      </c>
      <c r="I123" s="577">
        <f t="shared" si="23"/>
        <v>7124735.3426492903</v>
      </c>
      <c r="J123" s="514">
        <f t="shared" si="12"/>
        <v>0</v>
      </c>
      <c r="K123" s="514"/>
      <c r="L123" s="525"/>
      <c r="M123" s="514">
        <f t="shared" si="13"/>
        <v>0</v>
      </c>
      <c r="N123" s="525"/>
      <c r="O123" s="514">
        <f t="shared" si="14"/>
        <v>0</v>
      </c>
      <c r="P123" s="514">
        <f t="shared" si="15"/>
        <v>0</v>
      </c>
    </row>
    <row r="124" spans="2:16">
      <c r="B124" s="195" t="str">
        <f t="shared" si="16"/>
        <v/>
      </c>
      <c r="C124" s="507">
        <f>IF(D93="","-",+C123+1)</f>
        <v>2041</v>
      </c>
      <c r="D124" s="374">
        <f>IF(F123+SUM(E$99:E123)=D$92,F123,D$92-SUM(E$99:E123))</f>
        <v>40656198.742349356</v>
      </c>
      <c r="E124" s="522">
        <f>IF(+J96&lt;F123,J96,D124)</f>
        <v>2374886.6829268294</v>
      </c>
      <c r="F124" s="523">
        <f t="shared" si="20"/>
        <v>38281312.05942253</v>
      </c>
      <c r="G124" s="523">
        <f t="shared" si="21"/>
        <v>39468755.40088594</v>
      </c>
      <c r="H124" s="526">
        <f t="shared" si="22"/>
        <v>6855151.9181161635</v>
      </c>
      <c r="I124" s="577">
        <f t="shared" si="23"/>
        <v>6855151.9181161635</v>
      </c>
      <c r="J124" s="514">
        <f t="shared" si="12"/>
        <v>0</v>
      </c>
      <c r="K124" s="514"/>
      <c r="L124" s="525"/>
      <c r="M124" s="514">
        <f t="shared" si="13"/>
        <v>0</v>
      </c>
      <c r="N124" s="525"/>
      <c r="O124" s="514">
        <f t="shared" si="14"/>
        <v>0</v>
      </c>
      <c r="P124" s="514">
        <f t="shared" si="15"/>
        <v>0</v>
      </c>
    </row>
    <row r="125" spans="2:16">
      <c r="B125" s="195" t="str">
        <f t="shared" si="16"/>
        <v/>
      </c>
      <c r="C125" s="507">
        <f>IF(D93="","-",+C124+1)</f>
        <v>2042</v>
      </c>
      <c r="D125" s="374">
        <f>IF(F124+SUM(E$99:E124)=D$92,F124,D$92-SUM(E$99:E124))</f>
        <v>38281312.05942253</v>
      </c>
      <c r="E125" s="522">
        <f>IF(+J96&lt;F124,J96,D125)</f>
        <v>2374886.6829268294</v>
      </c>
      <c r="F125" s="523">
        <f t="shared" si="20"/>
        <v>35906425.376495704</v>
      </c>
      <c r="G125" s="523">
        <f t="shared" si="21"/>
        <v>37093868.717959121</v>
      </c>
      <c r="H125" s="526">
        <f t="shared" si="22"/>
        <v>6585568.4935830366</v>
      </c>
      <c r="I125" s="577">
        <f t="shared" si="23"/>
        <v>6585568.4935830366</v>
      </c>
      <c r="J125" s="514">
        <f t="shared" si="12"/>
        <v>0</v>
      </c>
      <c r="K125" s="514"/>
      <c r="L125" s="525"/>
      <c r="M125" s="514">
        <f t="shared" si="13"/>
        <v>0</v>
      </c>
      <c r="N125" s="525"/>
      <c r="O125" s="514">
        <f t="shared" si="14"/>
        <v>0</v>
      </c>
      <c r="P125" s="514">
        <f t="shared" si="15"/>
        <v>0</v>
      </c>
    </row>
    <row r="126" spans="2:16">
      <c r="B126" s="195" t="str">
        <f t="shared" si="16"/>
        <v/>
      </c>
      <c r="C126" s="507">
        <f>IF(D93="","-",+C125+1)</f>
        <v>2043</v>
      </c>
      <c r="D126" s="374">
        <f>IF(F125+SUM(E$99:E125)=D$92,F125,D$92-SUM(E$99:E125))</f>
        <v>35906425.376495704</v>
      </c>
      <c r="E126" s="522">
        <f>IF(+J96&lt;F125,J96,D126)</f>
        <v>2374886.6829268294</v>
      </c>
      <c r="F126" s="523">
        <f t="shared" si="20"/>
        <v>33531538.693568874</v>
      </c>
      <c r="G126" s="523">
        <f t="shared" si="21"/>
        <v>34718982.035032287</v>
      </c>
      <c r="H126" s="526">
        <f t="shared" si="22"/>
        <v>6315985.0690499097</v>
      </c>
      <c r="I126" s="577">
        <f t="shared" si="23"/>
        <v>6315985.0690499097</v>
      </c>
      <c r="J126" s="514">
        <f t="shared" si="12"/>
        <v>0</v>
      </c>
      <c r="K126" s="514"/>
      <c r="L126" s="525"/>
      <c r="M126" s="514">
        <f t="shared" si="13"/>
        <v>0</v>
      </c>
      <c r="N126" s="525"/>
      <c r="O126" s="514">
        <f t="shared" si="14"/>
        <v>0</v>
      </c>
      <c r="P126" s="514">
        <f t="shared" si="15"/>
        <v>0</v>
      </c>
    </row>
    <row r="127" spans="2:16">
      <c r="B127" s="195" t="str">
        <f t="shared" si="16"/>
        <v/>
      </c>
      <c r="C127" s="507">
        <f>IF(D93="","-",+C126+1)</f>
        <v>2044</v>
      </c>
      <c r="D127" s="374">
        <f>IF(F126+SUM(E$99:E126)=D$92,F126,D$92-SUM(E$99:E126))</f>
        <v>33531538.693568874</v>
      </c>
      <c r="E127" s="522">
        <f>IF(+J96&lt;F126,J96,D127)</f>
        <v>2374886.6829268294</v>
      </c>
      <c r="F127" s="523">
        <f t="shared" si="20"/>
        <v>31156652.010642044</v>
      </c>
      <c r="G127" s="523">
        <f t="shared" si="21"/>
        <v>32344095.352105461</v>
      </c>
      <c r="H127" s="526">
        <f t="shared" si="22"/>
        <v>6046401.6445167828</v>
      </c>
      <c r="I127" s="577">
        <f t="shared" si="23"/>
        <v>6046401.6445167828</v>
      </c>
      <c r="J127" s="514">
        <f t="shared" si="12"/>
        <v>0</v>
      </c>
      <c r="K127" s="514"/>
      <c r="L127" s="525"/>
      <c r="M127" s="514">
        <f t="shared" si="13"/>
        <v>0</v>
      </c>
      <c r="N127" s="525"/>
      <c r="O127" s="514">
        <f t="shared" si="14"/>
        <v>0</v>
      </c>
      <c r="P127" s="514">
        <f t="shared" si="15"/>
        <v>0</v>
      </c>
    </row>
    <row r="128" spans="2:16">
      <c r="B128" s="195" t="str">
        <f t="shared" si="16"/>
        <v/>
      </c>
      <c r="C128" s="507">
        <f>IF(D93="","-",+C127+1)</f>
        <v>2045</v>
      </c>
      <c r="D128" s="374">
        <f>IF(F127+SUM(E$99:E127)=D$92,F127,D$92-SUM(E$99:E127))</f>
        <v>31156652.010642044</v>
      </c>
      <c r="E128" s="522">
        <f>IF(+J96&lt;F127,J96,D128)</f>
        <v>2374886.6829268294</v>
      </c>
      <c r="F128" s="523">
        <f t="shared" si="20"/>
        <v>28781765.327715214</v>
      </c>
      <c r="G128" s="523">
        <f t="shared" si="21"/>
        <v>29969208.669178627</v>
      </c>
      <c r="H128" s="526">
        <f t="shared" si="22"/>
        <v>5776818.219983655</v>
      </c>
      <c r="I128" s="577">
        <f t="shared" si="23"/>
        <v>5776818.219983655</v>
      </c>
      <c r="J128" s="514">
        <f t="shared" si="12"/>
        <v>0</v>
      </c>
      <c r="K128" s="514"/>
      <c r="L128" s="525"/>
      <c r="M128" s="514">
        <f t="shared" si="13"/>
        <v>0</v>
      </c>
      <c r="N128" s="525"/>
      <c r="O128" s="514">
        <f t="shared" si="14"/>
        <v>0</v>
      </c>
      <c r="P128" s="514">
        <f t="shared" si="15"/>
        <v>0</v>
      </c>
    </row>
    <row r="129" spans="2:16">
      <c r="B129" s="195" t="str">
        <f t="shared" si="16"/>
        <v/>
      </c>
      <c r="C129" s="507">
        <f>IF(D93="","-",+C128+1)</f>
        <v>2046</v>
      </c>
      <c r="D129" s="374">
        <f>IF(F128+SUM(E$99:E128)=D$92,F128,D$92-SUM(E$99:E128))</f>
        <v>28781765.327715214</v>
      </c>
      <c r="E129" s="522">
        <f>IF(+J96&lt;F128,J96,D129)</f>
        <v>2374886.6829268294</v>
      </c>
      <c r="F129" s="523">
        <f t="shared" si="20"/>
        <v>26406878.644788384</v>
      </c>
      <c r="G129" s="523">
        <f t="shared" si="21"/>
        <v>27594321.986251801</v>
      </c>
      <c r="H129" s="526">
        <f t="shared" si="22"/>
        <v>5507234.7954505282</v>
      </c>
      <c r="I129" s="577">
        <f t="shared" si="23"/>
        <v>5507234.7954505282</v>
      </c>
      <c r="J129" s="514">
        <f t="shared" si="12"/>
        <v>0</v>
      </c>
      <c r="K129" s="514"/>
      <c r="L129" s="525"/>
      <c r="M129" s="514">
        <f t="shared" si="13"/>
        <v>0</v>
      </c>
      <c r="N129" s="525"/>
      <c r="O129" s="514">
        <f t="shared" si="14"/>
        <v>0</v>
      </c>
      <c r="P129" s="514">
        <f t="shared" si="15"/>
        <v>0</v>
      </c>
    </row>
    <row r="130" spans="2:16">
      <c r="B130" s="195" t="str">
        <f t="shared" si="16"/>
        <v/>
      </c>
      <c r="C130" s="507">
        <f>IF(D93="","-",+C129+1)</f>
        <v>2047</v>
      </c>
      <c r="D130" s="374">
        <f>IF(F129+SUM(E$99:E129)=D$92,F129,D$92-SUM(E$99:E129))</f>
        <v>26406878.644788384</v>
      </c>
      <c r="E130" s="522">
        <f>IF(+J96&lt;F129,J96,D130)</f>
        <v>2374886.6829268294</v>
      </c>
      <c r="F130" s="523">
        <f t="shared" si="20"/>
        <v>24031991.961861555</v>
      </c>
      <c r="G130" s="523">
        <f t="shared" si="21"/>
        <v>25219435.303324968</v>
      </c>
      <c r="H130" s="526">
        <f t="shared" si="22"/>
        <v>5237651.3709174003</v>
      </c>
      <c r="I130" s="577">
        <f t="shared" si="23"/>
        <v>5237651.3709174003</v>
      </c>
      <c r="J130" s="514">
        <f t="shared" si="12"/>
        <v>0</v>
      </c>
      <c r="K130" s="514"/>
      <c r="L130" s="525"/>
      <c r="M130" s="514">
        <f t="shared" si="13"/>
        <v>0</v>
      </c>
      <c r="N130" s="525"/>
      <c r="O130" s="514">
        <f t="shared" si="14"/>
        <v>0</v>
      </c>
      <c r="P130" s="514">
        <f t="shared" si="15"/>
        <v>0</v>
      </c>
    </row>
    <row r="131" spans="2:16">
      <c r="B131" s="195" t="str">
        <f t="shared" si="16"/>
        <v/>
      </c>
      <c r="C131" s="507">
        <f>IF(D93="","-",+C130+1)</f>
        <v>2048</v>
      </c>
      <c r="D131" s="374">
        <f>IF(F130+SUM(E$99:E130)=D$92,F130,D$92-SUM(E$99:E130))</f>
        <v>24031991.961861555</v>
      </c>
      <c r="E131" s="522">
        <f>IF(+J96&lt;F130,J96,D131)</f>
        <v>2374886.6829268294</v>
      </c>
      <c r="F131" s="523">
        <f t="shared" ref="F131:F154" si="24">+D131-E131</f>
        <v>21657105.278934725</v>
      </c>
      <c r="G131" s="523">
        <f t="shared" ref="G131:G154" si="25">+(F131+D131)/2</f>
        <v>22844548.620398141</v>
      </c>
      <c r="H131" s="526">
        <f t="shared" si="22"/>
        <v>4968067.9463842735</v>
      </c>
      <c r="I131" s="577">
        <f t="shared" si="23"/>
        <v>4968067.9463842735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6"/>
        <v/>
      </c>
      <c r="C132" s="507">
        <f>IF(D93="","-",+C131+1)</f>
        <v>2049</v>
      </c>
      <c r="D132" s="374">
        <f>IF(F131+SUM(E$99:E131)=D$92,F131,D$92-SUM(E$99:E131))</f>
        <v>21657105.278934725</v>
      </c>
      <c r="E132" s="522">
        <f>IF(+J96&lt;F131,J96,D132)</f>
        <v>2374886.6829268294</v>
      </c>
      <c r="F132" s="523">
        <f t="shared" si="24"/>
        <v>19282218.596007895</v>
      </c>
      <c r="G132" s="523">
        <f t="shared" si="25"/>
        <v>20469661.937471308</v>
      </c>
      <c r="H132" s="526">
        <f t="shared" si="22"/>
        <v>4698484.5218511466</v>
      </c>
      <c r="I132" s="577">
        <f t="shared" si="23"/>
        <v>4698484.5218511466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6"/>
        <v/>
      </c>
      <c r="C133" s="507">
        <f>IF(D93="","-",+C132+1)</f>
        <v>2050</v>
      </c>
      <c r="D133" s="374">
        <f>IF(F132+SUM(E$99:E132)=D$92,F132,D$92-SUM(E$99:E132))</f>
        <v>19282218.596007895</v>
      </c>
      <c r="E133" s="522">
        <f>IF(+J96&lt;F132,J96,D133)</f>
        <v>2374886.6829268294</v>
      </c>
      <c r="F133" s="523">
        <f t="shared" si="24"/>
        <v>16907331.913081065</v>
      </c>
      <c r="G133" s="523">
        <f t="shared" si="25"/>
        <v>18094775.254544482</v>
      </c>
      <c r="H133" s="526">
        <f t="shared" si="22"/>
        <v>4428901.0973180197</v>
      </c>
      <c r="I133" s="577">
        <f t="shared" si="23"/>
        <v>4428901.0973180197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6"/>
        <v/>
      </c>
      <c r="C134" s="507">
        <f>IF(D93="","-",+C133+1)</f>
        <v>2051</v>
      </c>
      <c r="D134" s="374">
        <f>IF(F133+SUM(E$99:E133)=D$92,F133,D$92-SUM(E$99:E133))</f>
        <v>16907331.913081065</v>
      </c>
      <c r="E134" s="522">
        <f>IF(+J96&lt;F133,J96,D134)</f>
        <v>2374886.6829268294</v>
      </c>
      <c r="F134" s="523">
        <f t="shared" si="24"/>
        <v>14532445.230154235</v>
      </c>
      <c r="G134" s="523">
        <f t="shared" si="25"/>
        <v>15719888.57161765</v>
      </c>
      <c r="H134" s="526">
        <f t="shared" si="22"/>
        <v>4159317.6727848924</v>
      </c>
      <c r="I134" s="577">
        <f t="shared" si="23"/>
        <v>4159317.6727848924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6"/>
        <v/>
      </c>
      <c r="C135" s="507">
        <f>IF(D93="","-",+C134+1)</f>
        <v>2052</v>
      </c>
      <c r="D135" s="374">
        <f>IF(F134+SUM(E$99:E134)=D$92,F134,D$92-SUM(E$99:E134))</f>
        <v>14532445.230154235</v>
      </c>
      <c r="E135" s="522">
        <f>IF(+J96&lt;F134,J96,D135)</f>
        <v>2374886.6829268294</v>
      </c>
      <c r="F135" s="523">
        <f t="shared" si="24"/>
        <v>12157558.547227405</v>
      </c>
      <c r="G135" s="523">
        <f t="shared" si="25"/>
        <v>13345001.88869082</v>
      </c>
      <c r="H135" s="526">
        <f t="shared" si="22"/>
        <v>3889734.248251765</v>
      </c>
      <c r="I135" s="577">
        <f t="shared" si="23"/>
        <v>3889734.248251765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6"/>
        <v/>
      </c>
      <c r="C136" s="507">
        <f>IF(D93="","-",+C135+1)</f>
        <v>2053</v>
      </c>
      <c r="D136" s="374">
        <f>IF(F135+SUM(E$99:E135)=D$92,F135,D$92-SUM(E$99:E135))</f>
        <v>12157558.547227405</v>
      </c>
      <c r="E136" s="522">
        <f>IF(+J96&lt;F135,J96,D136)</f>
        <v>2374886.6829268294</v>
      </c>
      <c r="F136" s="523">
        <f t="shared" si="24"/>
        <v>9782671.8643005751</v>
      </c>
      <c r="G136" s="523">
        <f t="shared" si="25"/>
        <v>10970115.20576399</v>
      </c>
      <c r="H136" s="526">
        <f t="shared" si="22"/>
        <v>3620150.8237186382</v>
      </c>
      <c r="I136" s="577">
        <f t="shared" si="23"/>
        <v>3620150.8237186382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6"/>
        <v/>
      </c>
      <c r="C137" s="507">
        <f>IF(D93="","-",+C136+1)</f>
        <v>2054</v>
      </c>
      <c r="D137" s="374">
        <f>IF(F136+SUM(E$99:E136)=D$92,F136,D$92-SUM(E$99:E136))</f>
        <v>9782671.8643005751</v>
      </c>
      <c r="E137" s="522">
        <f>IF(+J96&lt;F136,J96,D137)</f>
        <v>2374886.6829268294</v>
      </c>
      <c r="F137" s="523">
        <f t="shared" si="24"/>
        <v>7407785.1813737452</v>
      </c>
      <c r="G137" s="523">
        <f t="shared" si="25"/>
        <v>8595228.5228371602</v>
      </c>
      <c r="H137" s="526">
        <f t="shared" si="22"/>
        <v>3350567.3991855108</v>
      </c>
      <c r="I137" s="577">
        <f t="shared" si="23"/>
        <v>3350567.3991855108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6"/>
        <v/>
      </c>
      <c r="C138" s="507">
        <f>IF(D93="","-",+C137+1)</f>
        <v>2055</v>
      </c>
      <c r="D138" s="374">
        <f>IF(F137+SUM(E$99:E137)=D$92,F137,D$92-SUM(E$99:E137))</f>
        <v>7407785.1813737452</v>
      </c>
      <c r="E138" s="522">
        <f>IF(+J96&lt;F137,J96,D138)</f>
        <v>2374886.6829268294</v>
      </c>
      <c r="F138" s="523">
        <f t="shared" si="24"/>
        <v>5032898.4984469153</v>
      </c>
      <c r="G138" s="523">
        <f t="shared" si="25"/>
        <v>6220341.8399103303</v>
      </c>
      <c r="H138" s="526">
        <f t="shared" si="22"/>
        <v>3080983.9746523835</v>
      </c>
      <c r="I138" s="577">
        <f t="shared" si="23"/>
        <v>3080983.9746523835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6"/>
        <v/>
      </c>
      <c r="C139" s="507">
        <f>IF(D93="","-",+C138+1)</f>
        <v>2056</v>
      </c>
      <c r="D139" s="374">
        <f>IF(F138+SUM(E$99:E138)=D$92,F138,D$92-SUM(E$99:E138))</f>
        <v>5032898.4984469153</v>
      </c>
      <c r="E139" s="522">
        <f>IF(+J96&lt;F138,J96,D139)</f>
        <v>2374886.6829268294</v>
      </c>
      <c r="F139" s="523">
        <f t="shared" si="24"/>
        <v>2658011.8155200859</v>
      </c>
      <c r="G139" s="523">
        <f t="shared" si="25"/>
        <v>3845455.1569835003</v>
      </c>
      <c r="H139" s="526">
        <f t="shared" si="22"/>
        <v>2811400.5501192566</v>
      </c>
      <c r="I139" s="577">
        <f t="shared" si="23"/>
        <v>2811400.5501192566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6"/>
        <v/>
      </c>
      <c r="C140" s="507">
        <f>IF(D93="","-",+C139+1)</f>
        <v>2057</v>
      </c>
      <c r="D140" s="374">
        <f>IF(F139+SUM(E$99:E139)=D$92,F139,D$92-SUM(E$99:E139))</f>
        <v>2658011.8155200859</v>
      </c>
      <c r="E140" s="522">
        <f>IF(+J96&lt;F139,J96,D140)</f>
        <v>2374886.6829268294</v>
      </c>
      <c r="F140" s="523">
        <f t="shared" si="24"/>
        <v>283125.13259325642</v>
      </c>
      <c r="G140" s="523">
        <f t="shared" si="25"/>
        <v>1470568.4740566711</v>
      </c>
      <c r="H140" s="526">
        <f t="shared" si="22"/>
        <v>2541817.1255861297</v>
      </c>
      <c r="I140" s="577">
        <f t="shared" si="23"/>
        <v>2541817.1255861297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6"/>
        <v/>
      </c>
      <c r="C141" s="507">
        <f>IF(D93="","-",+C140+1)</f>
        <v>2058</v>
      </c>
      <c r="D141" s="374">
        <f>IF(F140+SUM(E$99:E140)=D$92,F140,D$92-SUM(E$99:E140))</f>
        <v>283125.13259325642</v>
      </c>
      <c r="E141" s="522">
        <f>IF(+J96&lt;F140,J96,D141)</f>
        <v>283125.13259325642</v>
      </c>
      <c r="F141" s="523">
        <f t="shared" si="24"/>
        <v>0</v>
      </c>
      <c r="G141" s="523">
        <f t="shared" si="25"/>
        <v>141562.56629662821</v>
      </c>
      <c r="H141" s="526">
        <f t="shared" si="22"/>
        <v>299194.49778962467</v>
      </c>
      <c r="I141" s="577">
        <f t="shared" si="23"/>
        <v>299194.49778962467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6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6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6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6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6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6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6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6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6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6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6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6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6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97370354.00000003</v>
      </c>
      <c r="F155" s="375"/>
      <c r="G155" s="375"/>
      <c r="H155" s="375">
        <f>SUM(H99:H154)</f>
        <v>330085944.18081993</v>
      </c>
      <c r="I155" s="375">
        <f>SUM(I99:I154)</f>
        <v>330085944.18081993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9" priority="2" stopIfTrue="1" operator="equal">
      <formula>$I$10</formula>
    </cfRule>
  </conditionalFormatting>
  <conditionalFormatting sqref="C99:C154">
    <cfRule type="cellIs" dxfId="38" priority="3" stopIfTrue="1" operator="equal">
      <formula>$J$92</formula>
    </cfRule>
  </conditionalFormatting>
  <conditionalFormatting sqref="C17">
    <cfRule type="cellIs" dxfId="3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6835472.9074064167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6835472.9074064167</v>
      </c>
      <c r="O6" s="269"/>
      <c r="P6" s="269"/>
    </row>
    <row r="7" spans="1:16" ht="13.5" thickBot="1">
      <c r="C7" s="467" t="s">
        <v>48</v>
      </c>
      <c r="D7" s="624" t="s">
        <v>384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385</v>
      </c>
      <c r="E9" s="478"/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58649881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1396425.7380952381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 t="shared" ref="K17:K22" si="1">+G17</f>
        <v>4553761.5622253697</v>
      </c>
      <c r="L17" s="513">
        <f t="shared" ref="L17:L72" si="2">IF(K17&lt;&gt;0,+G17-K17,0)</f>
        <v>0</v>
      </c>
      <c r="M17" s="512">
        <f t="shared" ref="M17:M22" si="3">+H17</f>
        <v>4553761.5622253697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 t="shared" si="1"/>
        <v>7928500.3710052036</v>
      </c>
      <c r="L18" s="514">
        <f t="shared" si="2"/>
        <v>0</v>
      </c>
      <c r="M18" s="655">
        <f t="shared" si="3"/>
        <v>7928500.3710052036</v>
      </c>
      <c r="N18" s="514">
        <f t="shared" si="4"/>
        <v>0</v>
      </c>
      <c r="O18" s="514">
        <f t="shared" si="5"/>
        <v>0</v>
      </c>
      <c r="P18" s="272"/>
    </row>
    <row r="19" spans="2:16">
      <c r="B19" s="195" t="str">
        <f>IF(D19=F18,"","IU")</f>
        <v/>
      </c>
      <c r="C19" s="507">
        <f>IF(D11="","-",+C18+1)</f>
        <v>2018</v>
      </c>
      <c r="D19" s="631">
        <v>57159215.177538291</v>
      </c>
      <c r="E19" s="630">
        <v>1452055.6829268292</v>
      </c>
      <c r="F19" s="631">
        <v>55707159.494611464</v>
      </c>
      <c r="G19" s="630">
        <v>7766038.2679887507</v>
      </c>
      <c r="H19" s="639">
        <v>7766038.2679887507</v>
      </c>
      <c r="I19" s="511">
        <f t="shared" si="0"/>
        <v>0</v>
      </c>
      <c r="J19" s="511"/>
      <c r="K19" s="655">
        <f t="shared" si="1"/>
        <v>7766038.2679887507</v>
      </c>
      <c r="L19" s="514">
        <f t="shared" ref="L19" si="6">IF(K19&lt;&gt;0,+G19-K19,0)</f>
        <v>0</v>
      </c>
      <c r="M19" s="655">
        <f t="shared" si="3"/>
        <v>7766038.2679887507</v>
      </c>
      <c r="N19" s="514">
        <f t="shared" si="4"/>
        <v>0</v>
      </c>
      <c r="O19" s="514">
        <f t="shared" si="5"/>
        <v>0</v>
      </c>
      <c r="P19" s="272"/>
    </row>
    <row r="20" spans="2:16">
      <c r="B20" s="195" t="str">
        <f t="shared" ref="B20:B72" si="7">IF(D20=F19,"","IU")</f>
        <v/>
      </c>
      <c r="C20" s="507">
        <f>IF(D11="","-",+C19+1)</f>
        <v>2019</v>
      </c>
      <c r="D20" s="631">
        <v>55707159.494611464</v>
      </c>
      <c r="E20" s="630">
        <v>1384518.2093023255</v>
      </c>
      <c r="F20" s="631">
        <v>54322641.285309136</v>
      </c>
      <c r="G20" s="630">
        <v>6861563.6128936736</v>
      </c>
      <c r="H20" s="639">
        <v>6861563.6128936736</v>
      </c>
      <c r="I20" s="511">
        <f t="shared" si="0"/>
        <v>0</v>
      </c>
      <c r="J20" s="511"/>
      <c r="K20" s="655">
        <f t="shared" si="1"/>
        <v>6861563.6128936736</v>
      </c>
      <c r="L20" s="514">
        <f t="shared" ref="L20" si="8">IF(K20&lt;&gt;0,+G20-K20,0)</f>
        <v>0</v>
      </c>
      <c r="M20" s="655">
        <f t="shared" si="3"/>
        <v>6861563.6128936736</v>
      </c>
      <c r="N20" s="514">
        <f t="shared" si="4"/>
        <v>0</v>
      </c>
      <c r="O20" s="514">
        <f t="shared" si="5"/>
        <v>0</v>
      </c>
      <c r="P20" s="272"/>
    </row>
    <row r="21" spans="2:16">
      <c r="B21" s="195" t="str">
        <f t="shared" si="7"/>
        <v>IU</v>
      </c>
      <c r="C21" s="507">
        <f>IF(D11="","-",+C20+1)</f>
        <v>2020</v>
      </c>
      <c r="D21" s="631">
        <v>53391304.78729438</v>
      </c>
      <c r="E21" s="630">
        <v>1430460.7073170731</v>
      </c>
      <c r="F21" s="631">
        <v>51960844.079977304</v>
      </c>
      <c r="G21" s="630">
        <v>8125278.9225379415</v>
      </c>
      <c r="H21" s="639">
        <v>8125278.9225379415</v>
      </c>
      <c r="I21" s="511">
        <f t="shared" si="0"/>
        <v>0</v>
      </c>
      <c r="J21" s="511"/>
      <c r="K21" s="655">
        <f t="shared" si="1"/>
        <v>8125278.9225379415</v>
      </c>
      <c r="L21" s="514">
        <f t="shared" ref="L21" si="9">IF(K21&lt;&gt;0,+G21-K21,0)</f>
        <v>0</v>
      </c>
      <c r="M21" s="655">
        <f t="shared" si="3"/>
        <v>8125278.9225379415</v>
      </c>
      <c r="N21" s="514">
        <f t="shared" si="4"/>
        <v>0</v>
      </c>
      <c r="O21" s="514">
        <f t="shared" si="5"/>
        <v>0</v>
      </c>
      <c r="P21" s="272"/>
    </row>
    <row r="22" spans="2:16">
      <c r="B22" s="195" t="str">
        <f t="shared" si="7"/>
        <v>IU</v>
      </c>
      <c r="C22" s="507">
        <f>IF(D11="","-",+C21+1)</f>
        <v>2021</v>
      </c>
      <c r="D22" s="631">
        <v>52007778.577992059</v>
      </c>
      <c r="E22" s="630">
        <v>1396425.7380952381</v>
      </c>
      <c r="F22" s="631">
        <v>50611352.83989682</v>
      </c>
      <c r="G22" s="630">
        <v>6835472.9074064167</v>
      </c>
      <c r="H22" s="639">
        <v>6835472.9074064167</v>
      </c>
      <c r="I22" s="511">
        <f t="shared" si="0"/>
        <v>0</v>
      </c>
      <c r="J22" s="511"/>
      <c r="K22" s="655">
        <f t="shared" si="1"/>
        <v>6835472.9074064167</v>
      </c>
      <c r="L22" s="514">
        <f t="shared" ref="L22" si="10">IF(K22&lt;&gt;0,+G22-K22,0)</f>
        <v>0</v>
      </c>
      <c r="M22" s="655">
        <f t="shared" si="3"/>
        <v>6835472.9074064167</v>
      </c>
      <c r="N22" s="514">
        <f t="shared" si="4"/>
        <v>0</v>
      </c>
      <c r="O22" s="514">
        <f t="shared" si="5"/>
        <v>0</v>
      </c>
      <c r="P22" s="272"/>
    </row>
    <row r="23" spans="2:16">
      <c r="B23" s="195" t="str">
        <f t="shared" si="7"/>
        <v/>
      </c>
      <c r="C23" s="507">
        <f>IF(D11="","-",+C22+1)</f>
        <v>2022</v>
      </c>
      <c r="D23" s="523">
        <f>IF(F22+SUM(E$17:E22)=D$10,F22,D$10-SUM(E$17:E22))</f>
        <v>50611352.83989682</v>
      </c>
      <c r="E23" s="522">
        <f>IF(+I14&lt;F22,I14,D23)</f>
        <v>1396425.7380952381</v>
      </c>
      <c r="F23" s="523">
        <f t="shared" ref="F23:F72" si="11">+D23-E23</f>
        <v>49214927.101801582</v>
      </c>
      <c r="G23" s="524">
        <f t="shared" ref="G23:G48" si="12">+I$12*((D23+F23)/2)+E23</f>
        <v>6728046.2138056448</v>
      </c>
      <c r="H23" s="491">
        <f t="shared" ref="H23:H48" si="13">+I$13*((D23+F23)/2)+E23</f>
        <v>6728046.2138056448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>
      <c r="B24" s="195" t="str">
        <f t="shared" si="7"/>
        <v/>
      </c>
      <c r="C24" s="507">
        <f>IF(D11="","-",+C23+1)</f>
        <v>2023</v>
      </c>
      <c r="D24" s="523">
        <f>IF(F23+SUM(E$17:E23)=D$10,F23,D$10-SUM(E$17:E23))</f>
        <v>49214927.101801582</v>
      </c>
      <c r="E24" s="522">
        <f>IF(+I14&lt;F23,I14,D24)</f>
        <v>1396425.7380952381</v>
      </c>
      <c r="F24" s="523">
        <f t="shared" si="11"/>
        <v>47818501.363706343</v>
      </c>
      <c r="G24" s="524">
        <f t="shared" si="12"/>
        <v>6578882.8459552983</v>
      </c>
      <c r="H24" s="491">
        <f t="shared" si="13"/>
        <v>6578882.8459552983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47818501.363706343</v>
      </c>
      <c r="E25" s="522">
        <f>IF(+I14&lt;F24,I14,D25)</f>
        <v>1396425.7380952381</v>
      </c>
      <c r="F25" s="523">
        <f t="shared" si="11"/>
        <v>46422075.625611104</v>
      </c>
      <c r="G25" s="524">
        <f t="shared" si="12"/>
        <v>6429719.4781049527</v>
      </c>
      <c r="H25" s="491">
        <f t="shared" si="13"/>
        <v>6429719.4781049527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46422075.625611104</v>
      </c>
      <c r="E26" s="522">
        <f>IF(+I14&lt;F25,I14,D26)</f>
        <v>1396425.7380952381</v>
      </c>
      <c r="F26" s="523">
        <f t="shared" si="11"/>
        <v>45025649.887515865</v>
      </c>
      <c r="G26" s="524">
        <f t="shared" si="12"/>
        <v>6280556.1102546062</v>
      </c>
      <c r="H26" s="491">
        <f t="shared" si="13"/>
        <v>6280556.1102546062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45025649.887515865</v>
      </c>
      <c r="E27" s="522">
        <f>IF(+I14&lt;F26,I14,D27)</f>
        <v>1396425.7380952381</v>
      </c>
      <c r="F27" s="523">
        <f t="shared" si="11"/>
        <v>43629224.149420626</v>
      </c>
      <c r="G27" s="524">
        <f t="shared" si="12"/>
        <v>6131392.7424042607</v>
      </c>
      <c r="H27" s="491">
        <f t="shared" si="13"/>
        <v>6131392.7424042607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43629224.149420626</v>
      </c>
      <c r="E28" s="522">
        <f>IF(+I14&lt;F27,I14,D28)</f>
        <v>1396425.7380952381</v>
      </c>
      <c r="F28" s="523">
        <f t="shared" si="11"/>
        <v>42232798.411325388</v>
      </c>
      <c r="G28" s="524">
        <f t="shared" si="12"/>
        <v>5982229.3745539142</v>
      </c>
      <c r="H28" s="491">
        <f t="shared" si="13"/>
        <v>5982229.3745539142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42232798.411325388</v>
      </c>
      <c r="E29" s="522">
        <f>IF(+I14&lt;F28,I14,D29)</f>
        <v>1396425.7380952381</v>
      </c>
      <c r="F29" s="523">
        <f t="shared" si="11"/>
        <v>40836372.673230149</v>
      </c>
      <c r="G29" s="524">
        <f t="shared" si="12"/>
        <v>5833066.0067035677</v>
      </c>
      <c r="H29" s="491">
        <f t="shared" si="13"/>
        <v>5833066.0067035677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40836372.673230149</v>
      </c>
      <c r="E30" s="522">
        <f>IF(+I14&lt;F29,I14,D30)</f>
        <v>1396425.7380952381</v>
      </c>
      <c r="F30" s="523">
        <f t="shared" si="11"/>
        <v>39439946.93513491</v>
      </c>
      <c r="G30" s="524">
        <f t="shared" si="12"/>
        <v>5683902.6388532221</v>
      </c>
      <c r="H30" s="491">
        <f t="shared" si="13"/>
        <v>5683902.6388532221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39439946.93513491</v>
      </c>
      <c r="E31" s="522">
        <f>IF(+I14&lt;F30,I14,D31)</f>
        <v>1396425.7380952381</v>
      </c>
      <c r="F31" s="523">
        <f t="shared" si="11"/>
        <v>38043521.197039671</v>
      </c>
      <c r="G31" s="524">
        <f t="shared" si="12"/>
        <v>5534739.2710028756</v>
      </c>
      <c r="H31" s="491">
        <f t="shared" si="13"/>
        <v>5534739.2710028756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38043521.197039671</v>
      </c>
      <c r="E32" s="522">
        <f>IF(+I14&lt;F31,I14,D32)</f>
        <v>1396425.7380952381</v>
      </c>
      <c r="F32" s="523">
        <f t="shared" si="11"/>
        <v>36647095.458944432</v>
      </c>
      <c r="G32" s="524">
        <f t="shared" si="12"/>
        <v>5385575.9031525301</v>
      </c>
      <c r="H32" s="491">
        <f t="shared" si="13"/>
        <v>5385575.9031525301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36647095.458944432</v>
      </c>
      <c r="E33" s="522">
        <f>IF(+I14&lt;F32,I14,D33)</f>
        <v>1396425.7380952381</v>
      </c>
      <c r="F33" s="523">
        <f t="shared" si="11"/>
        <v>35250669.720849194</v>
      </c>
      <c r="G33" s="524">
        <f t="shared" si="12"/>
        <v>5236412.5353021836</v>
      </c>
      <c r="H33" s="491">
        <f t="shared" si="13"/>
        <v>5236412.5353021836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35250669.720849194</v>
      </c>
      <c r="E34" s="522">
        <f>IF(+I14&lt;F33,I14,D34)</f>
        <v>1396425.7380952381</v>
      </c>
      <c r="F34" s="523">
        <f t="shared" si="11"/>
        <v>33854243.982753955</v>
      </c>
      <c r="G34" s="524">
        <f t="shared" si="12"/>
        <v>5087249.167451838</v>
      </c>
      <c r="H34" s="491">
        <f t="shared" si="13"/>
        <v>5087249.167451838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33854243.982753955</v>
      </c>
      <c r="E35" s="522">
        <f>IF(+I14&lt;F34,I14,D35)</f>
        <v>1396425.7380952381</v>
      </c>
      <c r="F35" s="523">
        <f t="shared" si="11"/>
        <v>32457818.244658716</v>
      </c>
      <c r="G35" s="524">
        <f t="shared" si="12"/>
        <v>4938085.7996014915</v>
      </c>
      <c r="H35" s="491">
        <f t="shared" si="13"/>
        <v>4938085.7996014915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32457818.244658716</v>
      </c>
      <c r="E36" s="522">
        <f>IF(+I14&lt;F35,I14,D36)</f>
        <v>1396425.7380952381</v>
      </c>
      <c r="F36" s="523">
        <f t="shared" si="11"/>
        <v>31061392.506563477</v>
      </c>
      <c r="G36" s="524">
        <f t="shared" si="12"/>
        <v>4788922.431751145</v>
      </c>
      <c r="H36" s="491">
        <f t="shared" si="13"/>
        <v>4788922.431751145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31061392.506563477</v>
      </c>
      <c r="E37" s="522">
        <f>IF(+I14&lt;F36,I14,D37)</f>
        <v>1396425.7380952381</v>
      </c>
      <c r="F37" s="523">
        <f t="shared" si="11"/>
        <v>29664966.768468238</v>
      </c>
      <c r="G37" s="524">
        <f t="shared" si="12"/>
        <v>4639759.0639007995</v>
      </c>
      <c r="H37" s="491">
        <f t="shared" si="13"/>
        <v>4639759.0639007995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29664966.768468238</v>
      </c>
      <c r="E38" s="522">
        <f>IF(+I14&lt;F37,I14,D38)</f>
        <v>1396425.7380952381</v>
      </c>
      <c r="F38" s="523">
        <f t="shared" si="11"/>
        <v>28268541.030373</v>
      </c>
      <c r="G38" s="524">
        <f t="shared" si="12"/>
        <v>4490595.696050453</v>
      </c>
      <c r="H38" s="491">
        <f t="shared" si="13"/>
        <v>4490595.696050453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28268541.030373</v>
      </c>
      <c r="E39" s="522">
        <f>IF(+I14&lt;F38,I14,D39)</f>
        <v>1396425.7380952381</v>
      </c>
      <c r="F39" s="523">
        <f t="shared" si="11"/>
        <v>26872115.292277761</v>
      </c>
      <c r="G39" s="524">
        <f t="shared" si="12"/>
        <v>4341432.3282001074</v>
      </c>
      <c r="H39" s="491">
        <f t="shared" si="13"/>
        <v>4341432.3282001074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26872115.292277761</v>
      </c>
      <c r="E40" s="522">
        <f>IF(+I14&lt;F39,I14,D40)</f>
        <v>1396425.7380952381</v>
      </c>
      <c r="F40" s="523">
        <f t="shared" si="11"/>
        <v>25475689.554182522</v>
      </c>
      <c r="G40" s="524">
        <f t="shared" si="12"/>
        <v>4192268.9603497609</v>
      </c>
      <c r="H40" s="491">
        <f t="shared" si="13"/>
        <v>4192268.9603497609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25475689.554182522</v>
      </c>
      <c r="E41" s="522">
        <f>IF(+I14&lt;F40,I14,D41)</f>
        <v>1396425.7380952381</v>
      </c>
      <c r="F41" s="523">
        <f t="shared" si="11"/>
        <v>24079263.816087283</v>
      </c>
      <c r="G41" s="524">
        <f t="shared" si="12"/>
        <v>4043105.5924994154</v>
      </c>
      <c r="H41" s="491">
        <f t="shared" si="13"/>
        <v>4043105.5924994154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24079263.816087283</v>
      </c>
      <c r="E42" s="522">
        <f>IF(+I14&lt;F41,I14,D42)</f>
        <v>1396425.7380952381</v>
      </c>
      <c r="F42" s="523">
        <f t="shared" si="11"/>
        <v>22682838.077992044</v>
      </c>
      <c r="G42" s="524">
        <f t="shared" si="12"/>
        <v>3893942.2246490689</v>
      </c>
      <c r="H42" s="491">
        <f t="shared" si="13"/>
        <v>3893942.2246490689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22682838.077992044</v>
      </c>
      <c r="E43" s="522">
        <f>IF(+I14&lt;F42,I14,D43)</f>
        <v>1396425.7380952381</v>
      </c>
      <c r="F43" s="523">
        <f t="shared" si="11"/>
        <v>21286412.339896806</v>
      </c>
      <c r="G43" s="524">
        <f t="shared" si="12"/>
        <v>3744778.8567987224</v>
      </c>
      <c r="H43" s="491">
        <f t="shared" si="13"/>
        <v>3744778.8567987224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21286412.339896806</v>
      </c>
      <c r="E44" s="522">
        <f>IF(+I14&lt;F43,I14,D44)</f>
        <v>1396425.7380952381</v>
      </c>
      <c r="F44" s="523">
        <f t="shared" si="11"/>
        <v>19889986.601801567</v>
      </c>
      <c r="G44" s="524">
        <f t="shared" si="12"/>
        <v>3595615.4889483768</v>
      </c>
      <c r="H44" s="491">
        <f t="shared" si="13"/>
        <v>3595615.4889483768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19889986.601801567</v>
      </c>
      <c r="E45" s="522">
        <f>IF(+I14&lt;F44,I14,D45)</f>
        <v>1396425.7380952381</v>
      </c>
      <c r="F45" s="523">
        <f t="shared" si="11"/>
        <v>18493560.863706328</v>
      </c>
      <c r="G45" s="524">
        <f t="shared" si="12"/>
        <v>3446452.1210980304</v>
      </c>
      <c r="H45" s="491">
        <f t="shared" si="13"/>
        <v>3446452.1210980304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18493560.863706328</v>
      </c>
      <c r="E46" s="522">
        <f>IF(+I14&lt;F45,I14,D46)</f>
        <v>1396425.7380952381</v>
      </c>
      <c r="F46" s="523">
        <f t="shared" si="11"/>
        <v>17097135.125611089</v>
      </c>
      <c r="G46" s="524">
        <f t="shared" si="12"/>
        <v>3297288.7532476843</v>
      </c>
      <c r="H46" s="491">
        <f t="shared" si="13"/>
        <v>3297288.7532476843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17097135.125611089</v>
      </c>
      <c r="E47" s="522">
        <f>IF(+I14&lt;F46,I14,D47)</f>
        <v>1396425.7380952381</v>
      </c>
      <c r="F47" s="523">
        <f t="shared" si="11"/>
        <v>15700709.38751585</v>
      </c>
      <c r="G47" s="524">
        <f t="shared" si="12"/>
        <v>3148125.3853973383</v>
      </c>
      <c r="H47" s="491">
        <f t="shared" si="13"/>
        <v>3148125.3853973383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15700709.38751585</v>
      </c>
      <c r="E48" s="522">
        <f>IF(+I14&lt;F47,I14,D48)</f>
        <v>1396425.7380952381</v>
      </c>
      <c r="F48" s="523">
        <f t="shared" si="11"/>
        <v>14304283.649420612</v>
      </c>
      <c r="G48" s="524">
        <f t="shared" si="12"/>
        <v>2998962.0175469923</v>
      </c>
      <c r="H48" s="491">
        <f t="shared" si="13"/>
        <v>2998962.0175469923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14304283.649420612</v>
      </c>
      <c r="E49" s="522">
        <f>IF(+I14&lt;F48,I14,D49)</f>
        <v>1396425.7380952381</v>
      </c>
      <c r="F49" s="523">
        <f t="shared" si="11"/>
        <v>12907857.911325373</v>
      </c>
      <c r="G49" s="524">
        <f t="shared" ref="G49:G72" si="14">+I$12*((D49+F49)/2)+E49</f>
        <v>2849798.6496966463</v>
      </c>
      <c r="H49" s="491">
        <f t="shared" ref="H49:H72" si="15">+I$13*((D49+F49)/2)+E49</f>
        <v>2849798.6496966463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12907857.911325373</v>
      </c>
      <c r="E50" s="522">
        <f>IF(+I14&lt;F49,I14,D50)</f>
        <v>1396425.7380952381</v>
      </c>
      <c r="F50" s="523">
        <f t="shared" si="11"/>
        <v>11511432.173230134</v>
      </c>
      <c r="G50" s="524">
        <f t="shared" si="14"/>
        <v>2700635.2818462998</v>
      </c>
      <c r="H50" s="491">
        <f t="shared" si="15"/>
        <v>2700635.2818462998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11511432.173230134</v>
      </c>
      <c r="E51" s="522">
        <f>IF(+I14&lt;F50,I14,D51)</f>
        <v>1396425.7380952381</v>
      </c>
      <c r="F51" s="523">
        <f t="shared" si="11"/>
        <v>10115006.435134895</v>
      </c>
      <c r="G51" s="524">
        <f t="shared" si="14"/>
        <v>2551471.9139959537</v>
      </c>
      <c r="H51" s="491">
        <f t="shared" si="15"/>
        <v>2551471.9139959537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10115006.435134895</v>
      </c>
      <c r="E52" s="522">
        <f>IF(+I14&lt;F51,I14,D52)</f>
        <v>1396425.7380952381</v>
      </c>
      <c r="F52" s="523">
        <f t="shared" si="11"/>
        <v>8718580.6970396563</v>
      </c>
      <c r="G52" s="524">
        <f t="shared" si="14"/>
        <v>2402308.5461456077</v>
      </c>
      <c r="H52" s="491">
        <f t="shared" si="15"/>
        <v>2402308.5461456077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8718580.6970396563</v>
      </c>
      <c r="E53" s="522">
        <f>IF(+I14&lt;F52,I14,D53)</f>
        <v>1396425.7380952381</v>
      </c>
      <c r="F53" s="523">
        <f t="shared" si="11"/>
        <v>7322154.9589444185</v>
      </c>
      <c r="G53" s="524">
        <f t="shared" si="14"/>
        <v>2253145.1782952617</v>
      </c>
      <c r="H53" s="491">
        <f t="shared" si="15"/>
        <v>2253145.1782952617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7322154.9589444185</v>
      </c>
      <c r="E54" s="522">
        <f>IF(+I14&lt;F53,I14,D54)</f>
        <v>1396425.7380952381</v>
      </c>
      <c r="F54" s="523">
        <f t="shared" si="11"/>
        <v>5925729.2208491806</v>
      </c>
      <c r="G54" s="524">
        <f t="shared" si="14"/>
        <v>2103981.8104449157</v>
      </c>
      <c r="H54" s="491">
        <f t="shared" si="15"/>
        <v>2103981.8104449157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5925729.2208491806</v>
      </c>
      <c r="E55" s="522">
        <f>IF(+I14&lt;F54,I14,D55)</f>
        <v>1396425.7380952381</v>
      </c>
      <c r="F55" s="523">
        <f t="shared" si="11"/>
        <v>4529303.4827539427</v>
      </c>
      <c r="G55" s="524">
        <f t="shared" si="14"/>
        <v>1954818.4425945696</v>
      </c>
      <c r="H55" s="491">
        <f t="shared" si="15"/>
        <v>1954818.4425945696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4529303.4827539427</v>
      </c>
      <c r="E56" s="522">
        <f>IF(+I14&lt;F55,I14,D56)</f>
        <v>1396425.7380952381</v>
      </c>
      <c r="F56" s="523">
        <f t="shared" si="11"/>
        <v>3132877.7446587048</v>
      </c>
      <c r="G56" s="524">
        <f t="shared" si="14"/>
        <v>1805655.0747442236</v>
      </c>
      <c r="H56" s="491">
        <f t="shared" si="15"/>
        <v>1805655.0747442236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3132877.7446587048</v>
      </c>
      <c r="E57" s="522">
        <f>IF(+I14&lt;F56,I14,D57)</f>
        <v>1396425.7380952381</v>
      </c>
      <c r="F57" s="523">
        <f t="shared" si="11"/>
        <v>1736452.0065634667</v>
      </c>
      <c r="G57" s="524">
        <f t="shared" si="14"/>
        <v>1656491.7068938776</v>
      </c>
      <c r="H57" s="491">
        <f t="shared" si="15"/>
        <v>1656491.7068938776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1736452.0065634667</v>
      </c>
      <c r="E58" s="522">
        <f>IF(+I14&lt;F57,I14,D58)</f>
        <v>1396425.7380952381</v>
      </c>
      <c r="F58" s="523">
        <f t="shared" si="11"/>
        <v>340026.26846822863</v>
      </c>
      <c r="G58" s="524">
        <f t="shared" si="14"/>
        <v>1507328.3390435316</v>
      </c>
      <c r="H58" s="491">
        <f t="shared" si="15"/>
        <v>1507328.3390435316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340026.26846822863</v>
      </c>
      <c r="E59" s="522">
        <f>IF(+I14&lt;F58,I14,D59)</f>
        <v>340026.26846822863</v>
      </c>
      <c r="F59" s="523">
        <f t="shared" si="11"/>
        <v>0</v>
      </c>
      <c r="G59" s="524">
        <f t="shared" si="14"/>
        <v>358186.72697978886</v>
      </c>
      <c r="H59" s="491">
        <f t="shared" si="15"/>
        <v>358186.72697978886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4"/>
        <v>0</v>
      </c>
      <c r="H60" s="491">
        <f t="shared" si="15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.5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>
      <c r="C73" s="374" t="s">
        <v>78</v>
      </c>
      <c r="D73" s="375"/>
      <c r="E73" s="375">
        <f>SUM(E17:E72)</f>
        <v>58649881</v>
      </c>
      <c r="F73" s="375"/>
      <c r="G73" s="375">
        <f>SUM(G17:G72)</f>
        <v>190665544.32232234</v>
      </c>
      <c r="H73" s="375">
        <f>SUM(H17:H72)</f>
        <v>190665544.32232234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6835472.9074064167</v>
      </c>
      <c r="N87" s="546">
        <f>IF(J92&lt;D11,0,VLOOKUP(J92,C17:O72,11))</f>
        <v>6835472.9074064167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7273204.5252049714</v>
      </c>
      <c r="N88" s="550">
        <f>IF(J92&lt;D11,0,VLOOKUP(J92,C99:P154,7))</f>
        <v>7273204.5252049714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437731.61779855471</v>
      </c>
      <c r="N89" s="555">
        <f>+N88-N87</f>
        <v>437731.61779855471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58649881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487"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483"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1430484.9024390243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2016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16">+I99-H99</f>
        <v>0</v>
      </c>
      <c r="K99" s="514"/>
      <c r="L99" s="512">
        <f>+H99</f>
        <v>4492330.3044337472</v>
      </c>
      <c r="M99" s="513">
        <f t="shared" ref="M99:M130" si="17">IF(L99&lt;&gt;0,+H99-L99,0)</f>
        <v>0</v>
      </c>
      <c r="N99" s="512">
        <f>+I99</f>
        <v>4492330.3044337472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>
      <c r="B100" s="195" t="str">
        <f>IF(D100=F99,"","IU")</f>
        <v>IU</v>
      </c>
      <c r="C100" s="507">
        <f>IF(D93="","-",+C99+1)</f>
        <v>2017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16"/>
        <v>0</v>
      </c>
      <c r="K100" s="514"/>
      <c r="L100" s="655">
        <f>+H100</f>
        <v>7416711.841213882</v>
      </c>
      <c r="M100" s="514">
        <f t="shared" si="17"/>
        <v>0</v>
      </c>
      <c r="N100" s="655">
        <f>+I100</f>
        <v>7416711.841213882</v>
      </c>
      <c r="O100" s="514">
        <f t="shared" si="18"/>
        <v>0</v>
      </c>
      <c r="P100" s="514">
        <f t="shared" si="19"/>
        <v>0</v>
      </c>
    </row>
    <row r="101" spans="1:16">
      <c r="B101" s="195" t="str">
        <f t="shared" ref="B101:B154" si="20">IF(D101=F100,"","IU")</f>
        <v>IU</v>
      </c>
      <c r="C101" s="507">
        <f>IF(D93="","-",+C100+1)</f>
        <v>2018</v>
      </c>
      <c r="D101" s="629">
        <v>56310824.023809522</v>
      </c>
      <c r="E101" s="630">
        <v>1363950.7209302327</v>
      </c>
      <c r="F101" s="631">
        <v>54946873.302879289</v>
      </c>
      <c r="G101" s="631">
        <v>55628848.663344406</v>
      </c>
      <c r="H101" s="633">
        <v>7318493.0853602551</v>
      </c>
      <c r="I101" s="634">
        <v>7318493.0853602551</v>
      </c>
      <c r="J101" s="514">
        <f t="shared" si="16"/>
        <v>0</v>
      </c>
      <c r="K101" s="514"/>
      <c r="L101" s="655">
        <f>+H101</f>
        <v>7318493.0853602551</v>
      </c>
      <c r="M101" s="514">
        <f t="shared" ref="M101" si="21">IF(L101&lt;&gt;0,+H101-L101,0)</f>
        <v>0</v>
      </c>
      <c r="N101" s="655">
        <f>+I101</f>
        <v>7318493.0853602551</v>
      </c>
      <c r="O101" s="514">
        <f t="shared" si="18"/>
        <v>0</v>
      </c>
      <c r="P101" s="514">
        <f t="shared" si="19"/>
        <v>0</v>
      </c>
    </row>
    <row r="102" spans="1:16">
      <c r="B102" s="195" t="str">
        <f t="shared" si="20"/>
        <v/>
      </c>
      <c r="C102" s="507">
        <f>IF(D93="","-",+C101+1)</f>
        <v>2019</v>
      </c>
      <c r="D102" s="629">
        <v>54946873.302879289</v>
      </c>
      <c r="E102" s="630">
        <v>1363950.7209302327</v>
      </c>
      <c r="F102" s="631">
        <v>53582922.581949055</v>
      </c>
      <c r="G102" s="631">
        <v>54264897.942414172</v>
      </c>
      <c r="H102" s="633">
        <v>7172495.0547354436</v>
      </c>
      <c r="I102" s="634">
        <v>7172495.0547354436</v>
      </c>
      <c r="J102" s="514">
        <f t="shared" si="16"/>
        <v>0</v>
      </c>
      <c r="K102" s="514"/>
      <c r="L102" s="655">
        <f>+H102</f>
        <v>7172495.0547354436</v>
      </c>
      <c r="M102" s="514">
        <f t="shared" ref="M102" si="22">IF(L102&lt;&gt;0,+H102-L102,0)</f>
        <v>0</v>
      </c>
      <c r="N102" s="655">
        <f>+I102</f>
        <v>7172495.0547354436</v>
      </c>
      <c r="O102" s="514">
        <f t="shared" si="18"/>
        <v>0</v>
      </c>
      <c r="P102" s="514">
        <f t="shared" si="19"/>
        <v>0</v>
      </c>
    </row>
    <row r="103" spans="1:16">
      <c r="B103" s="195" t="str">
        <f t="shared" si="20"/>
        <v/>
      </c>
      <c r="C103" s="507">
        <f>IF(D93="","-",+C102+1)</f>
        <v>2020</v>
      </c>
      <c r="D103" s="629">
        <v>53582922.581949055</v>
      </c>
      <c r="E103" s="630">
        <v>1396425.7380952381</v>
      </c>
      <c r="F103" s="631">
        <v>52186496.843853816</v>
      </c>
      <c r="G103" s="631">
        <v>52884709.712901436</v>
      </c>
      <c r="H103" s="633">
        <v>7085436.6426010244</v>
      </c>
      <c r="I103" s="634">
        <v>7085436.6426010244</v>
      </c>
      <c r="J103" s="514">
        <f t="shared" si="16"/>
        <v>0</v>
      </c>
      <c r="K103" s="514"/>
      <c r="L103" s="655">
        <f>+H103</f>
        <v>7085436.6426010244</v>
      </c>
      <c r="M103" s="514">
        <f t="shared" ref="M103" si="23">IF(L103&lt;&gt;0,+H103-L103,0)</f>
        <v>0</v>
      </c>
      <c r="N103" s="655">
        <f>+I103</f>
        <v>7085436.6426010244</v>
      </c>
      <c r="O103" s="514">
        <f t="shared" si="18"/>
        <v>0</v>
      </c>
      <c r="P103" s="514">
        <f t="shared" si="19"/>
        <v>0</v>
      </c>
    </row>
    <row r="104" spans="1:16">
      <c r="B104" s="195" t="str">
        <f t="shared" si="20"/>
        <v/>
      </c>
      <c r="C104" s="507">
        <f>IF(D93="","-",+C103+1)</f>
        <v>2021</v>
      </c>
      <c r="D104" s="374">
        <f>IF(F103+SUM(E$99:E103)=D$92,F103,D$92-SUM(E$99:E103))</f>
        <v>52186496.843853816</v>
      </c>
      <c r="E104" s="522">
        <f>IF(+J96&lt;F103,J96,D104)</f>
        <v>1430484.9024390243</v>
      </c>
      <c r="F104" s="523">
        <f t="shared" ref="F104:F130" si="24">+D104-E104</f>
        <v>50756011.941414788</v>
      </c>
      <c r="G104" s="523">
        <f t="shared" ref="G104:G130" si="25">+(F104+D104)/2</f>
        <v>51471254.392634302</v>
      </c>
      <c r="H104" s="526">
        <f t="shared" ref="H104:H154" si="26">+J$94*G104+E104</f>
        <v>7273204.5252049714</v>
      </c>
      <c r="I104" s="577">
        <f t="shared" ref="I104:I154" si="27">+J$95*G104+E104</f>
        <v>7273204.5252049714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>
      <c r="B105" s="195" t="str">
        <f t="shared" si="20"/>
        <v/>
      </c>
      <c r="C105" s="507">
        <f>IF(D93="","-",+C104+1)</f>
        <v>2022</v>
      </c>
      <c r="D105" s="374">
        <f>IF(F104+SUM(E$99:E104)=D$92,F104,D$92-SUM(E$99:E104))</f>
        <v>50756011.941414788</v>
      </c>
      <c r="E105" s="522">
        <f>IF(+J96&lt;F104,J96,D105)</f>
        <v>1430484.9024390243</v>
      </c>
      <c r="F105" s="523">
        <f t="shared" si="24"/>
        <v>49325527.03897576</v>
      </c>
      <c r="G105" s="523">
        <f t="shared" si="25"/>
        <v>50040769.490195274</v>
      </c>
      <c r="H105" s="526">
        <f t="shared" si="26"/>
        <v>7110824.1381680667</v>
      </c>
      <c r="I105" s="577">
        <f t="shared" si="27"/>
        <v>7110824.1381680667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>
      <c r="B106" s="195" t="str">
        <f t="shared" si="20"/>
        <v/>
      </c>
      <c r="C106" s="507">
        <f>IF(D93="","-",+C105+1)</f>
        <v>2023</v>
      </c>
      <c r="D106" s="374">
        <f>IF(F105+SUM(E$99:E105)=D$92,F105,D$92-SUM(E$99:E105))</f>
        <v>49325527.03897576</v>
      </c>
      <c r="E106" s="522">
        <f>IF(+J96&lt;F105,J96,D106)</f>
        <v>1430484.9024390243</v>
      </c>
      <c r="F106" s="523">
        <f t="shared" si="24"/>
        <v>47895042.136536732</v>
      </c>
      <c r="G106" s="523">
        <f t="shared" si="25"/>
        <v>48610284.587756246</v>
      </c>
      <c r="H106" s="526">
        <f t="shared" si="26"/>
        <v>6948443.751131162</v>
      </c>
      <c r="I106" s="577">
        <f t="shared" si="27"/>
        <v>6948443.751131162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>
      <c r="B107" s="195" t="str">
        <f t="shared" si="20"/>
        <v/>
      </c>
      <c r="C107" s="507">
        <f>IF(D93="","-",+C106+1)</f>
        <v>2024</v>
      </c>
      <c r="D107" s="374">
        <f>IF(F106+SUM(E$99:E106)=D$92,F106,D$92-SUM(E$99:E106))</f>
        <v>47895042.136536732</v>
      </c>
      <c r="E107" s="522">
        <f>IF(+J96&lt;F106,J96,D107)</f>
        <v>1430484.9024390243</v>
      </c>
      <c r="F107" s="523">
        <f t="shared" si="24"/>
        <v>46464557.234097704</v>
      </c>
      <c r="G107" s="523">
        <f t="shared" si="25"/>
        <v>47179799.685317218</v>
      </c>
      <c r="H107" s="526">
        <f t="shared" si="26"/>
        <v>6786063.3640942574</v>
      </c>
      <c r="I107" s="577">
        <f t="shared" si="27"/>
        <v>6786063.3640942574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>
      <c r="B108" s="195" t="str">
        <f t="shared" si="20"/>
        <v/>
      </c>
      <c r="C108" s="507">
        <f>IF(D93="","-",+C107+1)</f>
        <v>2025</v>
      </c>
      <c r="D108" s="374">
        <f>IF(F107+SUM(E$99:E107)=D$92,F107,D$92-SUM(E$99:E107))</f>
        <v>46464557.234097704</v>
      </c>
      <c r="E108" s="522">
        <f>IF(+J96&lt;F107,J96,D108)</f>
        <v>1430484.9024390243</v>
      </c>
      <c r="F108" s="523">
        <f t="shared" si="24"/>
        <v>45034072.331658676</v>
      </c>
      <c r="G108" s="523">
        <f t="shared" si="25"/>
        <v>45749314.78287819</v>
      </c>
      <c r="H108" s="526">
        <f t="shared" si="26"/>
        <v>6623682.9770573527</v>
      </c>
      <c r="I108" s="577">
        <f t="shared" si="27"/>
        <v>6623682.9770573527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>
      <c r="B109" s="195" t="str">
        <f t="shared" si="20"/>
        <v/>
      </c>
      <c r="C109" s="507">
        <f>IF(D93="","-",+C108+1)</f>
        <v>2026</v>
      </c>
      <c r="D109" s="374">
        <f>IF(F108+SUM(E$99:E108)=D$92,F108,D$92-SUM(E$99:E108))</f>
        <v>45034072.331658676</v>
      </c>
      <c r="E109" s="522">
        <f>IF(+J96&lt;F108,J96,D109)</f>
        <v>1430484.9024390243</v>
      </c>
      <c r="F109" s="523">
        <f t="shared" si="24"/>
        <v>43603587.429219648</v>
      </c>
      <c r="G109" s="523">
        <f t="shared" si="25"/>
        <v>44318829.880439162</v>
      </c>
      <c r="H109" s="526">
        <f t="shared" si="26"/>
        <v>6461302.590020448</v>
      </c>
      <c r="I109" s="577">
        <f t="shared" si="27"/>
        <v>6461302.590020448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>
      <c r="B110" s="195" t="str">
        <f t="shared" si="20"/>
        <v/>
      </c>
      <c r="C110" s="507">
        <f>IF(D93="","-",+C109+1)</f>
        <v>2027</v>
      </c>
      <c r="D110" s="374">
        <f>IF(F109+SUM(E$99:E109)=D$92,F109,D$92-SUM(E$99:E109))</f>
        <v>43603587.429219648</v>
      </c>
      <c r="E110" s="522">
        <f>IF(+J96&lt;F109,J96,D110)</f>
        <v>1430484.9024390243</v>
      </c>
      <c r="F110" s="523">
        <f t="shared" si="24"/>
        <v>42173102.52678062</v>
      </c>
      <c r="G110" s="523">
        <f t="shared" si="25"/>
        <v>42888344.978000134</v>
      </c>
      <c r="H110" s="526">
        <f t="shared" si="26"/>
        <v>6298922.2029835433</v>
      </c>
      <c r="I110" s="577">
        <f t="shared" si="27"/>
        <v>6298922.2029835433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>
      <c r="B111" s="195" t="str">
        <f t="shared" si="20"/>
        <v/>
      </c>
      <c r="C111" s="507">
        <f>IF(D93="","-",+C110+1)</f>
        <v>2028</v>
      </c>
      <c r="D111" s="374">
        <f>IF(F110+SUM(E$99:E110)=D$92,F110,D$92-SUM(E$99:E110))</f>
        <v>42173102.52678062</v>
      </c>
      <c r="E111" s="522">
        <f>IF(+J96&lt;F110,J96,D111)</f>
        <v>1430484.9024390243</v>
      </c>
      <c r="F111" s="523">
        <f t="shared" si="24"/>
        <v>40742617.624341592</v>
      </c>
      <c r="G111" s="523">
        <f t="shared" si="25"/>
        <v>41457860.075561106</v>
      </c>
      <c r="H111" s="526">
        <f t="shared" si="26"/>
        <v>6136541.8159466386</v>
      </c>
      <c r="I111" s="577">
        <f t="shared" si="27"/>
        <v>6136541.8159466386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>
      <c r="B112" s="195" t="str">
        <f t="shared" si="20"/>
        <v/>
      </c>
      <c r="C112" s="507">
        <f>IF(D93="","-",+C111+1)</f>
        <v>2029</v>
      </c>
      <c r="D112" s="374">
        <f>IF(F111+SUM(E$99:E111)=D$92,F111,D$92-SUM(E$99:E111))</f>
        <v>40742617.624341592</v>
      </c>
      <c r="E112" s="522">
        <f>IF(+J96&lt;F111,J96,D112)</f>
        <v>1430484.9024390243</v>
      </c>
      <c r="F112" s="523">
        <f t="shared" si="24"/>
        <v>39312132.721902564</v>
      </c>
      <c r="G112" s="523">
        <f t="shared" si="25"/>
        <v>40027375.173122078</v>
      </c>
      <c r="H112" s="526">
        <f t="shared" si="26"/>
        <v>5974161.4289097339</v>
      </c>
      <c r="I112" s="577">
        <f t="shared" si="27"/>
        <v>5974161.4289097339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>
      <c r="B113" s="195" t="str">
        <f t="shared" si="20"/>
        <v/>
      </c>
      <c r="C113" s="507">
        <f>IF(D93="","-",+C112+1)</f>
        <v>2030</v>
      </c>
      <c r="D113" s="374">
        <f>IF(F112+SUM(E$99:E112)=D$92,F112,D$92-SUM(E$99:E112))</f>
        <v>39312132.721902564</v>
      </c>
      <c r="E113" s="522">
        <f>IF(+J96&lt;F112,J96,D113)</f>
        <v>1430484.9024390243</v>
      </c>
      <c r="F113" s="523">
        <f t="shared" si="24"/>
        <v>37881647.819463536</v>
      </c>
      <c r="G113" s="523">
        <f t="shared" si="25"/>
        <v>38596890.27068305</v>
      </c>
      <c r="H113" s="526">
        <f t="shared" si="26"/>
        <v>5811781.0418728292</v>
      </c>
      <c r="I113" s="577">
        <f t="shared" si="27"/>
        <v>5811781.0418728292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>
      <c r="B114" s="195" t="str">
        <f t="shared" si="20"/>
        <v/>
      </c>
      <c r="C114" s="507">
        <f>IF(D93="","-",+C113+1)</f>
        <v>2031</v>
      </c>
      <c r="D114" s="374">
        <f>IF(F113+SUM(E$99:E113)=D$92,F113,D$92-SUM(E$99:E113))</f>
        <v>37881647.819463536</v>
      </c>
      <c r="E114" s="522">
        <f>IF(+J96&lt;F113,J96,D114)</f>
        <v>1430484.9024390243</v>
      </c>
      <c r="F114" s="523">
        <f t="shared" si="24"/>
        <v>36451162.917024508</v>
      </c>
      <c r="G114" s="523">
        <f t="shared" si="25"/>
        <v>37166405.368244022</v>
      </c>
      <c r="H114" s="526">
        <f t="shared" si="26"/>
        <v>5649400.6548359236</v>
      </c>
      <c r="I114" s="577">
        <f t="shared" si="27"/>
        <v>5649400.6548359236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>
      <c r="B115" s="195" t="str">
        <f t="shared" si="20"/>
        <v/>
      </c>
      <c r="C115" s="507">
        <f>IF(D93="","-",+C114+1)</f>
        <v>2032</v>
      </c>
      <c r="D115" s="374">
        <f>IF(F114+SUM(E$99:E114)=D$92,F114,D$92-SUM(E$99:E114))</f>
        <v>36451162.917024508</v>
      </c>
      <c r="E115" s="522">
        <f>IF(+J96&lt;F114,J96,D115)</f>
        <v>1430484.9024390243</v>
      </c>
      <c r="F115" s="523">
        <f t="shared" si="24"/>
        <v>35020678.01458548</v>
      </c>
      <c r="G115" s="523">
        <f t="shared" si="25"/>
        <v>35735920.465804994</v>
      </c>
      <c r="H115" s="526">
        <f t="shared" si="26"/>
        <v>5487020.2677990198</v>
      </c>
      <c r="I115" s="577">
        <f t="shared" si="27"/>
        <v>5487020.2677990198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>
      <c r="B116" s="195" t="str">
        <f t="shared" si="20"/>
        <v/>
      </c>
      <c r="C116" s="507">
        <f>IF(D93="","-",+C115+1)</f>
        <v>2033</v>
      </c>
      <c r="D116" s="374">
        <f>IF(F115+SUM(E$99:E115)=D$92,F115,D$92-SUM(E$99:E115))</f>
        <v>35020678.01458548</v>
      </c>
      <c r="E116" s="522">
        <f>IF(+J96&lt;F115,J96,D116)</f>
        <v>1430484.9024390243</v>
      </c>
      <c r="F116" s="523">
        <f t="shared" si="24"/>
        <v>33590193.112146452</v>
      </c>
      <c r="G116" s="523">
        <f t="shared" si="25"/>
        <v>34305435.563365966</v>
      </c>
      <c r="H116" s="526">
        <f t="shared" si="26"/>
        <v>5324639.8807621151</v>
      </c>
      <c r="I116" s="577">
        <f t="shared" si="27"/>
        <v>5324639.8807621151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>
      <c r="B117" s="195" t="str">
        <f t="shared" si="20"/>
        <v/>
      </c>
      <c r="C117" s="507">
        <f>IF(D93="","-",+C116+1)</f>
        <v>2034</v>
      </c>
      <c r="D117" s="374">
        <f>IF(F116+SUM(E$99:E116)=D$92,F116,D$92-SUM(E$99:E116))</f>
        <v>33590193.112146504</v>
      </c>
      <c r="E117" s="522">
        <f>IF(+J96&lt;F116,J96,D117)</f>
        <v>1430484.9024390243</v>
      </c>
      <c r="F117" s="523">
        <f t="shared" si="24"/>
        <v>32159708.20970748</v>
      </c>
      <c r="G117" s="523">
        <f t="shared" si="25"/>
        <v>32874950.66092699</v>
      </c>
      <c r="H117" s="526">
        <f t="shared" si="26"/>
        <v>5162259.493725216</v>
      </c>
      <c r="I117" s="577">
        <f t="shared" si="27"/>
        <v>5162259.493725216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>
      <c r="B118" s="195" t="str">
        <f t="shared" si="20"/>
        <v/>
      </c>
      <c r="C118" s="507">
        <f>IF(D93="","-",+C117+1)</f>
        <v>2035</v>
      </c>
      <c r="D118" s="374">
        <f>IF(F117+SUM(E$99:E117)=D$92,F117,D$92-SUM(E$99:E117))</f>
        <v>32159708.20970748</v>
      </c>
      <c r="E118" s="522">
        <f>IF(+J96&lt;F117,J96,D118)</f>
        <v>1430484.9024390243</v>
      </c>
      <c r="F118" s="523">
        <f t="shared" si="24"/>
        <v>30729223.307268456</v>
      </c>
      <c r="G118" s="523">
        <f t="shared" si="25"/>
        <v>31444465.75848797</v>
      </c>
      <c r="H118" s="526">
        <f t="shared" si="26"/>
        <v>4999879.1066883113</v>
      </c>
      <c r="I118" s="577">
        <f t="shared" si="27"/>
        <v>4999879.1066883113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>
      <c r="B119" s="195" t="str">
        <f t="shared" si="20"/>
        <v/>
      </c>
      <c r="C119" s="507">
        <f>IF(D93="","-",+C118+1)</f>
        <v>2036</v>
      </c>
      <c r="D119" s="374">
        <f>IF(F118+SUM(E$99:E118)=D$92,F118,D$92-SUM(E$99:E118))</f>
        <v>30729223.307268456</v>
      </c>
      <c r="E119" s="522">
        <f>IF(+J96&lt;F118,J96,D119)</f>
        <v>1430484.9024390243</v>
      </c>
      <c r="F119" s="523">
        <f t="shared" si="24"/>
        <v>29298738.404829431</v>
      </c>
      <c r="G119" s="523">
        <f t="shared" si="25"/>
        <v>30013980.856048942</v>
      </c>
      <c r="H119" s="526">
        <f t="shared" si="26"/>
        <v>4837498.7196514066</v>
      </c>
      <c r="I119" s="577">
        <f t="shared" si="27"/>
        <v>4837498.7196514066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>
      <c r="B120" s="195" t="str">
        <f t="shared" si="20"/>
        <v/>
      </c>
      <c r="C120" s="507">
        <f>IF(D93="","-",+C119+1)</f>
        <v>2037</v>
      </c>
      <c r="D120" s="374">
        <f>IF(F119+SUM(E$99:E119)=D$92,F119,D$92-SUM(E$99:E119))</f>
        <v>29298738.404829431</v>
      </c>
      <c r="E120" s="522">
        <f>IF(+J96&lt;F119,J96,D120)</f>
        <v>1430484.9024390243</v>
      </c>
      <c r="F120" s="523">
        <f t="shared" si="24"/>
        <v>27868253.502390407</v>
      </c>
      <c r="G120" s="523">
        <f t="shared" si="25"/>
        <v>28583495.953609921</v>
      </c>
      <c r="H120" s="526">
        <f t="shared" si="26"/>
        <v>4675118.3326145038</v>
      </c>
      <c r="I120" s="577">
        <f t="shared" si="27"/>
        <v>4675118.3326145038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>
      <c r="B121" s="195" t="str">
        <f t="shared" si="20"/>
        <v/>
      </c>
      <c r="C121" s="507">
        <f>IF(D93="","-",+C120+1)</f>
        <v>2038</v>
      </c>
      <c r="D121" s="374">
        <f>IF(F120+SUM(E$99:E120)=D$92,F120,D$92-SUM(E$99:E120))</f>
        <v>27868253.502390407</v>
      </c>
      <c r="E121" s="522">
        <f>IF(+J96&lt;F120,J96,D121)</f>
        <v>1430484.9024390243</v>
      </c>
      <c r="F121" s="523">
        <f t="shared" si="24"/>
        <v>26437768.599951383</v>
      </c>
      <c r="G121" s="523">
        <f t="shared" si="25"/>
        <v>27153011.051170893</v>
      </c>
      <c r="H121" s="526">
        <f t="shared" si="26"/>
        <v>4512737.9455775991</v>
      </c>
      <c r="I121" s="577">
        <f t="shared" si="27"/>
        <v>4512737.9455775991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>
      <c r="B122" s="195" t="str">
        <f t="shared" si="20"/>
        <v/>
      </c>
      <c r="C122" s="507">
        <f>IF(D93="","-",+C121+1)</f>
        <v>2039</v>
      </c>
      <c r="D122" s="374">
        <f>IF(F121+SUM(E$99:E121)=D$92,F121,D$92-SUM(E$99:E121))</f>
        <v>26437768.599951383</v>
      </c>
      <c r="E122" s="522">
        <f>IF(+J96&lt;F121,J96,D122)</f>
        <v>1430484.9024390243</v>
      </c>
      <c r="F122" s="523">
        <f t="shared" si="24"/>
        <v>25007283.697512358</v>
      </c>
      <c r="G122" s="523">
        <f t="shared" si="25"/>
        <v>25722526.148731872</v>
      </c>
      <c r="H122" s="526">
        <f t="shared" si="26"/>
        <v>4350357.5585406944</v>
      </c>
      <c r="I122" s="577">
        <f t="shared" si="27"/>
        <v>4350357.5585406944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>
      <c r="B123" s="195" t="str">
        <f t="shared" si="20"/>
        <v/>
      </c>
      <c r="C123" s="507">
        <f>IF(D93="","-",+C122+1)</f>
        <v>2040</v>
      </c>
      <c r="D123" s="374">
        <f>IF(F122+SUM(E$99:E122)=D$92,F122,D$92-SUM(E$99:E122))</f>
        <v>25007283.697512358</v>
      </c>
      <c r="E123" s="522">
        <f>IF(+J96&lt;F122,J96,D123)</f>
        <v>1430484.9024390243</v>
      </c>
      <c r="F123" s="523">
        <f t="shared" si="24"/>
        <v>23576798.795073334</v>
      </c>
      <c r="G123" s="523">
        <f t="shared" si="25"/>
        <v>24292041.246292844</v>
      </c>
      <c r="H123" s="526">
        <f t="shared" si="26"/>
        <v>4187977.1715037902</v>
      </c>
      <c r="I123" s="577">
        <f t="shared" si="27"/>
        <v>4187977.1715037902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>
      <c r="B124" s="195" t="str">
        <f t="shared" si="20"/>
        <v/>
      </c>
      <c r="C124" s="507">
        <f>IF(D93="","-",+C123+1)</f>
        <v>2041</v>
      </c>
      <c r="D124" s="374">
        <f>IF(F123+SUM(E$99:E123)=D$92,F123,D$92-SUM(E$99:E123))</f>
        <v>23576798.795073334</v>
      </c>
      <c r="E124" s="522">
        <f>IF(+J96&lt;F123,J96,D124)</f>
        <v>1430484.9024390243</v>
      </c>
      <c r="F124" s="523">
        <f t="shared" si="24"/>
        <v>22146313.89263431</v>
      </c>
      <c r="G124" s="523">
        <f t="shared" si="25"/>
        <v>22861556.343853824</v>
      </c>
      <c r="H124" s="526">
        <f t="shared" si="26"/>
        <v>4025596.784466886</v>
      </c>
      <c r="I124" s="577">
        <f t="shared" si="27"/>
        <v>4025596.784466886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>
      <c r="B125" s="195" t="str">
        <f t="shared" si="20"/>
        <v/>
      </c>
      <c r="C125" s="507">
        <f>IF(D93="","-",+C124+1)</f>
        <v>2042</v>
      </c>
      <c r="D125" s="374">
        <f>IF(F124+SUM(E$99:E124)=D$92,F124,D$92-SUM(E$99:E124))</f>
        <v>22146313.89263431</v>
      </c>
      <c r="E125" s="522">
        <f>IF(+J96&lt;F124,J96,D125)</f>
        <v>1430484.9024390243</v>
      </c>
      <c r="F125" s="523">
        <f t="shared" si="24"/>
        <v>20715828.990195286</v>
      </c>
      <c r="G125" s="523">
        <f t="shared" si="25"/>
        <v>21431071.441414796</v>
      </c>
      <c r="H125" s="526">
        <f t="shared" si="26"/>
        <v>3863216.3974299813</v>
      </c>
      <c r="I125" s="577">
        <f t="shared" si="27"/>
        <v>3863216.3974299813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>
      <c r="B126" s="195" t="str">
        <f t="shared" si="20"/>
        <v/>
      </c>
      <c r="C126" s="507">
        <f>IF(D93="","-",+C125+1)</f>
        <v>2043</v>
      </c>
      <c r="D126" s="374">
        <f>IF(F125+SUM(E$99:E125)=D$92,F125,D$92-SUM(E$99:E125))</f>
        <v>20715828.990195286</v>
      </c>
      <c r="E126" s="522">
        <f>IF(+J96&lt;F125,J96,D126)</f>
        <v>1430484.9024390243</v>
      </c>
      <c r="F126" s="523">
        <f t="shared" si="24"/>
        <v>19285344.087756261</v>
      </c>
      <c r="G126" s="523">
        <f t="shared" si="25"/>
        <v>20000586.538975775</v>
      </c>
      <c r="H126" s="526">
        <f t="shared" si="26"/>
        <v>3700836.0103930775</v>
      </c>
      <c r="I126" s="577">
        <f t="shared" si="27"/>
        <v>3700836.0103930775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>
      <c r="B127" s="195" t="str">
        <f t="shared" si="20"/>
        <v/>
      </c>
      <c r="C127" s="507">
        <f>IF(D93="","-",+C126+1)</f>
        <v>2044</v>
      </c>
      <c r="D127" s="374">
        <f>IF(F126+SUM(E$99:E126)=D$92,F126,D$92-SUM(E$99:E126))</f>
        <v>19285344.087756261</v>
      </c>
      <c r="E127" s="522">
        <f>IF(+J96&lt;F126,J96,D127)</f>
        <v>1430484.9024390243</v>
      </c>
      <c r="F127" s="523">
        <f t="shared" si="24"/>
        <v>17854859.185317237</v>
      </c>
      <c r="G127" s="523">
        <f t="shared" si="25"/>
        <v>18570101.636536747</v>
      </c>
      <c r="H127" s="526">
        <f t="shared" si="26"/>
        <v>3538455.6233561728</v>
      </c>
      <c r="I127" s="577">
        <f t="shared" si="27"/>
        <v>3538455.6233561728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>
      <c r="B128" s="195" t="str">
        <f t="shared" si="20"/>
        <v/>
      </c>
      <c r="C128" s="507">
        <f>IF(D93="","-",+C127+1)</f>
        <v>2045</v>
      </c>
      <c r="D128" s="374">
        <f>IF(F127+SUM(E$99:E127)=D$92,F127,D$92-SUM(E$99:E127))</f>
        <v>17854859.185317237</v>
      </c>
      <c r="E128" s="522">
        <f>IF(+J96&lt;F127,J96,D128)</f>
        <v>1430484.9024390243</v>
      </c>
      <c r="F128" s="523">
        <f t="shared" si="24"/>
        <v>16424374.282878213</v>
      </c>
      <c r="G128" s="523">
        <f t="shared" si="25"/>
        <v>17139616.734097727</v>
      </c>
      <c r="H128" s="526">
        <f t="shared" si="26"/>
        <v>3376075.2363192691</v>
      </c>
      <c r="I128" s="577">
        <f t="shared" si="27"/>
        <v>3376075.2363192691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>
      <c r="B129" s="195" t="str">
        <f t="shared" si="20"/>
        <v/>
      </c>
      <c r="C129" s="507">
        <f>IF(D93="","-",+C128+1)</f>
        <v>2046</v>
      </c>
      <c r="D129" s="374">
        <f>IF(F128+SUM(E$99:E128)=D$92,F128,D$92-SUM(E$99:E128))</f>
        <v>16424374.282878213</v>
      </c>
      <c r="E129" s="522">
        <f>IF(+J96&lt;F128,J96,D129)</f>
        <v>1430484.9024390243</v>
      </c>
      <c r="F129" s="523">
        <f t="shared" si="24"/>
        <v>14993889.380439188</v>
      </c>
      <c r="G129" s="523">
        <f t="shared" si="25"/>
        <v>15709131.8316587</v>
      </c>
      <c r="H129" s="526">
        <f t="shared" si="26"/>
        <v>3213694.8492823644</v>
      </c>
      <c r="I129" s="577">
        <f t="shared" si="27"/>
        <v>3213694.8492823644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>
      <c r="B130" s="195" t="str">
        <f t="shared" si="20"/>
        <v/>
      </c>
      <c r="C130" s="507">
        <f>IF(D93="","-",+C129+1)</f>
        <v>2047</v>
      </c>
      <c r="D130" s="374">
        <f>IF(F129+SUM(E$99:E129)=D$92,F129,D$92-SUM(E$99:E129))</f>
        <v>14993889.380439188</v>
      </c>
      <c r="E130" s="522">
        <f>IF(+J96&lt;F129,J96,D130)</f>
        <v>1430484.9024390243</v>
      </c>
      <c r="F130" s="523">
        <f t="shared" si="24"/>
        <v>13563404.478000164</v>
      </c>
      <c r="G130" s="523">
        <f t="shared" si="25"/>
        <v>14278646.929219676</v>
      </c>
      <c r="H130" s="526">
        <f t="shared" si="26"/>
        <v>3051314.4622454601</v>
      </c>
      <c r="I130" s="577">
        <f t="shared" si="27"/>
        <v>3051314.4622454601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>
      <c r="B131" s="195" t="str">
        <f t="shared" si="20"/>
        <v/>
      </c>
      <c r="C131" s="507">
        <f>IF(D93="","-",+C130+1)</f>
        <v>2048</v>
      </c>
      <c r="D131" s="374">
        <f>IF(F130+SUM(E$99:E130)=D$92,F130,D$92-SUM(E$99:E130))</f>
        <v>13563404.478000164</v>
      </c>
      <c r="E131" s="522">
        <f>IF(+J96&lt;F130,J96,D131)</f>
        <v>1430484.9024390243</v>
      </c>
      <c r="F131" s="523">
        <f t="shared" ref="F131:F154" si="28">+D131-E131</f>
        <v>12132919.57556114</v>
      </c>
      <c r="G131" s="523">
        <f t="shared" ref="G131:G154" si="29">+(F131+D131)/2</f>
        <v>12848162.026780652</v>
      </c>
      <c r="H131" s="526">
        <f t="shared" si="26"/>
        <v>2888934.0752085559</v>
      </c>
      <c r="I131" s="577">
        <f t="shared" si="27"/>
        <v>2888934.0752085559</v>
      </c>
      <c r="J131" s="514">
        <f t="shared" ref="J131:J154" si="30">+I541-H541</f>
        <v>0</v>
      </c>
      <c r="K131" s="514"/>
      <c r="L131" s="525"/>
      <c r="M131" s="514">
        <f t="shared" ref="M131:M154" si="31">IF(L541&lt;&gt;0,+H541-L541,0)</f>
        <v>0</v>
      </c>
      <c r="N131" s="525"/>
      <c r="O131" s="514">
        <f t="shared" ref="O131:O154" si="32">IF(N541&lt;&gt;0,+I541-N541,0)</f>
        <v>0</v>
      </c>
      <c r="P131" s="514">
        <f t="shared" ref="P131:P154" si="33">+O541-M541</f>
        <v>0</v>
      </c>
    </row>
    <row r="132" spans="2:16">
      <c r="B132" s="195" t="str">
        <f t="shared" si="20"/>
        <v/>
      </c>
      <c r="C132" s="507">
        <f>IF(D93="","-",+C131+1)</f>
        <v>2049</v>
      </c>
      <c r="D132" s="374">
        <f>IF(F131+SUM(E$99:E131)=D$92,F131,D$92-SUM(E$99:E131))</f>
        <v>12132919.57556114</v>
      </c>
      <c r="E132" s="522">
        <f>IF(+J96&lt;F131,J96,D132)</f>
        <v>1430484.9024390243</v>
      </c>
      <c r="F132" s="523">
        <f t="shared" si="28"/>
        <v>10702434.673122115</v>
      </c>
      <c r="G132" s="523">
        <f t="shared" si="29"/>
        <v>11417677.124341628</v>
      </c>
      <c r="H132" s="526">
        <f t="shared" si="26"/>
        <v>2726553.6881716512</v>
      </c>
      <c r="I132" s="577">
        <f t="shared" si="27"/>
        <v>2726553.6881716512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</row>
    <row r="133" spans="2:16">
      <c r="B133" s="195" t="str">
        <f t="shared" si="20"/>
        <v/>
      </c>
      <c r="C133" s="507">
        <f>IF(D93="","-",+C132+1)</f>
        <v>2050</v>
      </c>
      <c r="D133" s="374">
        <f>IF(F132+SUM(E$99:E132)=D$92,F132,D$92-SUM(E$99:E132))</f>
        <v>10702434.673122115</v>
      </c>
      <c r="E133" s="522">
        <f>IF(+J96&lt;F132,J96,D133)</f>
        <v>1430484.9024390243</v>
      </c>
      <c r="F133" s="523">
        <f t="shared" si="28"/>
        <v>9271949.7706830911</v>
      </c>
      <c r="G133" s="523">
        <f t="shared" si="29"/>
        <v>9987192.2219026033</v>
      </c>
      <c r="H133" s="526">
        <f t="shared" si="26"/>
        <v>2564173.3011347475</v>
      </c>
      <c r="I133" s="577">
        <f t="shared" si="27"/>
        <v>2564173.3011347475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</row>
    <row r="134" spans="2:16">
      <c r="B134" s="195" t="str">
        <f t="shared" si="20"/>
        <v/>
      </c>
      <c r="C134" s="507">
        <f>IF(D93="","-",+C133+1)</f>
        <v>2051</v>
      </c>
      <c r="D134" s="374">
        <f>IF(F133+SUM(E$99:E133)=D$92,F133,D$92-SUM(E$99:E133))</f>
        <v>9271949.7706830911</v>
      </c>
      <c r="E134" s="522">
        <f>IF(+J96&lt;F133,J96,D134)</f>
        <v>1430484.9024390243</v>
      </c>
      <c r="F134" s="523">
        <f t="shared" si="28"/>
        <v>7841464.8682440668</v>
      </c>
      <c r="G134" s="523">
        <f t="shared" si="29"/>
        <v>8556707.319463579</v>
      </c>
      <c r="H134" s="526">
        <f t="shared" si="26"/>
        <v>2401792.9140978428</v>
      </c>
      <c r="I134" s="577">
        <f t="shared" si="27"/>
        <v>2401792.9140978428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</row>
    <row r="135" spans="2:16">
      <c r="B135" s="195" t="str">
        <f t="shared" si="20"/>
        <v/>
      </c>
      <c r="C135" s="507">
        <f>IF(D93="","-",+C134+1)</f>
        <v>2052</v>
      </c>
      <c r="D135" s="374">
        <f>IF(F134+SUM(E$99:E134)=D$92,F134,D$92-SUM(E$99:E134))</f>
        <v>7841464.8682440668</v>
      </c>
      <c r="E135" s="522">
        <f>IF(+J96&lt;F134,J96,D135)</f>
        <v>1430484.9024390243</v>
      </c>
      <c r="F135" s="523">
        <f t="shared" si="28"/>
        <v>6410979.9658050425</v>
      </c>
      <c r="G135" s="523">
        <f t="shared" si="29"/>
        <v>7126222.4170245547</v>
      </c>
      <c r="H135" s="526">
        <f t="shared" si="26"/>
        <v>2239412.5270609385</v>
      </c>
      <c r="I135" s="577">
        <f t="shared" si="27"/>
        <v>2239412.5270609385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</row>
    <row r="136" spans="2:16">
      <c r="B136" s="195" t="str">
        <f t="shared" si="20"/>
        <v/>
      </c>
      <c r="C136" s="507">
        <f>IF(D93="","-",+C135+1)</f>
        <v>2053</v>
      </c>
      <c r="D136" s="374">
        <f>IF(F135+SUM(E$99:E135)=D$92,F135,D$92-SUM(E$99:E135))</f>
        <v>6410979.9658050425</v>
      </c>
      <c r="E136" s="522">
        <f>IF(+J96&lt;F135,J96,D136)</f>
        <v>1430484.9024390243</v>
      </c>
      <c r="F136" s="523">
        <f t="shared" si="28"/>
        <v>4980495.0633660182</v>
      </c>
      <c r="G136" s="523">
        <f t="shared" si="29"/>
        <v>5695737.5145855304</v>
      </c>
      <c r="H136" s="526">
        <f t="shared" si="26"/>
        <v>2077032.1400240343</v>
      </c>
      <c r="I136" s="577">
        <f t="shared" si="27"/>
        <v>2077032.1400240343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</row>
    <row r="137" spans="2:16">
      <c r="B137" s="195" t="str">
        <f t="shared" si="20"/>
        <v>IU</v>
      </c>
      <c r="C137" s="507">
        <f>IF(D93="","-",+C136+1)</f>
        <v>2054</v>
      </c>
      <c r="D137" s="374">
        <f>IF(F136+SUM(E$99:E136)=D$92,F136,D$92-SUM(E$99:E136))</f>
        <v>4980495.0633659661</v>
      </c>
      <c r="E137" s="522">
        <f>IF(+J96&lt;F136,J96,D137)</f>
        <v>1430484.9024390243</v>
      </c>
      <c r="F137" s="523">
        <f t="shared" si="28"/>
        <v>3550010.1609269418</v>
      </c>
      <c r="G137" s="523">
        <f t="shared" si="29"/>
        <v>4265252.6121464539</v>
      </c>
      <c r="H137" s="526">
        <f t="shared" si="26"/>
        <v>1914651.752987124</v>
      </c>
      <c r="I137" s="577">
        <f t="shared" si="27"/>
        <v>1914651.752987124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</row>
    <row r="138" spans="2:16">
      <c r="B138" s="195" t="str">
        <f t="shared" si="20"/>
        <v/>
      </c>
      <c r="C138" s="507">
        <f>IF(D93="","-",+C137+1)</f>
        <v>2055</v>
      </c>
      <c r="D138" s="374">
        <f>IF(F137+SUM(E$99:E137)=D$92,F137,D$92-SUM(E$99:E137))</f>
        <v>3550010.1609269418</v>
      </c>
      <c r="E138" s="522">
        <f>IF(+J96&lt;F137,J96,D138)</f>
        <v>1430484.9024390243</v>
      </c>
      <c r="F138" s="523">
        <f t="shared" si="28"/>
        <v>2119525.2584879175</v>
      </c>
      <c r="G138" s="523">
        <f t="shared" si="29"/>
        <v>2834767.7097074296</v>
      </c>
      <c r="H138" s="526">
        <f t="shared" si="26"/>
        <v>1752271.3659502198</v>
      </c>
      <c r="I138" s="577">
        <f t="shared" si="27"/>
        <v>1752271.3659502198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</row>
    <row r="139" spans="2:16">
      <c r="B139" s="195" t="str">
        <f t="shared" si="20"/>
        <v/>
      </c>
      <c r="C139" s="507">
        <f>IF(D93="","-",+C138+1)</f>
        <v>2056</v>
      </c>
      <c r="D139" s="374">
        <f>IF(F138+SUM(E$99:E138)=D$92,F138,D$92-SUM(E$99:E138))</f>
        <v>2119525.2584879175</v>
      </c>
      <c r="E139" s="522">
        <f>IF(+J96&lt;F138,J96,D139)</f>
        <v>1430484.9024390243</v>
      </c>
      <c r="F139" s="523">
        <f t="shared" si="28"/>
        <v>689040.35604889318</v>
      </c>
      <c r="G139" s="523">
        <f t="shared" si="29"/>
        <v>1404282.8072684053</v>
      </c>
      <c r="H139" s="526">
        <f t="shared" si="26"/>
        <v>1589890.9789133156</v>
      </c>
      <c r="I139" s="577">
        <f t="shared" si="27"/>
        <v>1589890.9789133156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</row>
    <row r="140" spans="2:16">
      <c r="B140" s="195" t="str">
        <f t="shared" si="20"/>
        <v/>
      </c>
      <c r="C140" s="507">
        <f>IF(D93="","-",+C139+1)</f>
        <v>2057</v>
      </c>
      <c r="D140" s="374">
        <f>IF(F139+SUM(E$99:E139)=D$92,F139,D$92-SUM(E$99:E139))</f>
        <v>689040.35604889318</v>
      </c>
      <c r="E140" s="522">
        <f>IF(+J96&lt;F139,J96,D140)</f>
        <v>689040.35604889318</v>
      </c>
      <c r="F140" s="523">
        <f t="shared" si="28"/>
        <v>0</v>
      </c>
      <c r="G140" s="523">
        <f t="shared" si="29"/>
        <v>344520.17802444659</v>
      </c>
      <c r="H140" s="526">
        <f t="shared" si="26"/>
        <v>728148.29752681276</v>
      </c>
      <c r="I140" s="577">
        <f t="shared" si="27"/>
        <v>728148.29752681276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</row>
    <row r="141" spans="2:16">
      <c r="B141" s="195" t="str">
        <f t="shared" si="20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</row>
    <row r="142" spans="2:16">
      <c r="B142" s="195" t="str">
        <f t="shared" si="20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</row>
    <row r="143" spans="2:16">
      <c r="B143" s="195" t="str">
        <f t="shared" si="20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</row>
    <row r="144" spans="2:16">
      <c r="B144" s="195" t="str">
        <f t="shared" si="20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</row>
    <row r="145" spans="2:16">
      <c r="B145" s="195" t="str">
        <f t="shared" si="20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</row>
    <row r="146" spans="2:16">
      <c r="B146" s="195" t="str">
        <f t="shared" si="20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</row>
    <row r="147" spans="2:16">
      <c r="B147" s="195" t="str">
        <f t="shared" si="20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</row>
    <row r="148" spans="2:16">
      <c r="B148" s="195" t="str">
        <f t="shared" si="20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</row>
    <row r="149" spans="2:16">
      <c r="B149" s="195" t="str">
        <f t="shared" si="20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</row>
    <row r="150" spans="2:16">
      <c r="B150" s="195" t="str">
        <f t="shared" si="20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</row>
    <row r="151" spans="2:16">
      <c r="B151" s="195" t="str">
        <f t="shared" si="20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</row>
    <row r="152" spans="2:16">
      <c r="B152" s="195" t="str">
        <f t="shared" si="20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</row>
    <row r="153" spans="2:16">
      <c r="B153" s="195" t="str">
        <f t="shared" si="20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</row>
    <row r="154" spans="2:16" ht="13.5" thickBot="1">
      <c r="B154" s="195" t="str">
        <f t="shared" si="20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</row>
    <row r="155" spans="2:16">
      <c r="C155" s="374" t="s">
        <v>78</v>
      </c>
      <c r="D155" s="375"/>
      <c r="E155" s="375">
        <f>SUM(E99:E154)</f>
        <v>58649881.000000015</v>
      </c>
      <c r="F155" s="375"/>
      <c r="G155" s="375"/>
      <c r="H155" s="375">
        <f>SUM(H99:H154)</f>
        <v>193749334.30000031</v>
      </c>
      <c r="I155" s="375">
        <f>SUM(I99:I154)</f>
        <v>193749334.30000031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6" priority="2" stopIfTrue="1" operator="equal">
      <formula>$I$10</formula>
    </cfRule>
  </conditionalFormatting>
  <conditionalFormatting sqref="C99:C154">
    <cfRule type="cellIs" dxfId="35" priority="3" stopIfTrue="1" operator="equal">
      <formula>$J$92</formula>
    </cfRule>
  </conditionalFormatting>
  <conditionalFormatting sqref="C17">
    <cfRule type="cellIs" dxfId="3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149671.45198505887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149671.45198505887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412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1247292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29697.428571428572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>+G17</f>
        <v>86331.834002984833</v>
      </c>
      <c r="L17" s="513">
        <f t="shared" ref="L17:L72" si="1">IF(K17&lt;&gt;0,+G17-K17,0)</f>
        <v>0</v>
      </c>
      <c r="M17" s="512">
        <f>+H17</f>
        <v>86331.834002984833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158326.70430501748</v>
      </c>
      <c r="H18" s="639">
        <v>158326.70430501748</v>
      </c>
      <c r="I18" s="511">
        <f t="shared" si="0"/>
        <v>0</v>
      </c>
      <c r="J18" s="511"/>
      <c r="K18" s="518">
        <f>+G18</f>
        <v>158326.70430501748</v>
      </c>
      <c r="L18" s="519">
        <f t="shared" si="1"/>
        <v>0</v>
      </c>
      <c r="M18" s="518">
        <f>+G18</f>
        <v>158326.70430501748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27558.139534883721</v>
      </c>
      <c r="F19" s="631">
        <v>1114760.3516732843</v>
      </c>
      <c r="G19" s="630">
        <v>139910.64053298702</v>
      </c>
      <c r="H19" s="639">
        <v>139910.64053298702</v>
      </c>
      <c r="I19" s="511">
        <f t="shared" si="0"/>
        <v>0</v>
      </c>
      <c r="J19" s="511"/>
      <c r="K19" s="518">
        <f>+G19</f>
        <v>139910.64053298702</v>
      </c>
      <c r="L19" s="519">
        <f t="shared" ref="L19" si="4">IF(K19&lt;&gt;0,+G19-K19,0)</f>
        <v>0</v>
      </c>
      <c r="M19" s="518">
        <f>+G19</f>
        <v>139910.64053298702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177914.09875303975</v>
      </c>
      <c r="H20" s="639">
        <v>177914.09875303975</v>
      </c>
      <c r="I20" s="511">
        <f t="shared" si="0"/>
        <v>0</v>
      </c>
      <c r="J20" s="511"/>
      <c r="K20" s="518">
        <f>+G20</f>
        <v>177914.09875303975</v>
      </c>
      <c r="L20" s="519">
        <f t="shared" ref="L20" si="6">IF(K20&lt;&gt;0,+G20-K20,0)</f>
        <v>0</v>
      </c>
      <c r="M20" s="518">
        <f>+G20</f>
        <v>177914.09875303975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1146630.5955757231</v>
      </c>
      <c r="E21" s="630">
        <v>29697.428571428572</v>
      </c>
      <c r="F21" s="631">
        <v>1116933.1670042945</v>
      </c>
      <c r="G21" s="630">
        <v>149671.45198505887</v>
      </c>
      <c r="H21" s="639">
        <v>149671.45198505887</v>
      </c>
      <c r="I21" s="511">
        <f t="shared" si="0"/>
        <v>0</v>
      </c>
      <c r="J21" s="511"/>
      <c r="K21" s="518">
        <f>+G21</f>
        <v>149671.45198505887</v>
      </c>
      <c r="L21" s="519">
        <f t="shared" ref="L21" si="7">IF(K21&lt;&gt;0,+G21-K21,0)</f>
        <v>0</v>
      </c>
      <c r="M21" s="518">
        <f>+G21</f>
        <v>149671.45198505887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1116933.1670042945</v>
      </c>
      <c r="E22" s="522">
        <f>IF(+I14&lt;F21,I14,D22)</f>
        <v>29697.428571428572</v>
      </c>
      <c r="F22" s="523">
        <f t="shared" ref="F22:F72" si="8">+D22-E22</f>
        <v>1087235.7384328658</v>
      </c>
      <c r="G22" s="524">
        <f t="shared" ref="G22:G48" si="9">+I$12*((D22+F22)/2)+E22</f>
        <v>147419.85672377847</v>
      </c>
      <c r="H22" s="491">
        <f t="shared" ref="H22:H48" si="10">+I$13*((D22+F22)/2)+E22</f>
        <v>147419.85672377847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1087235.7384328658</v>
      </c>
      <c r="E23" s="522">
        <f>IF(+I14&lt;F22,I14,D23)</f>
        <v>29697.428571428572</v>
      </c>
      <c r="F23" s="523">
        <f t="shared" si="8"/>
        <v>1057538.3098614372</v>
      </c>
      <c r="G23" s="524">
        <f t="shared" si="9"/>
        <v>144247.63757788125</v>
      </c>
      <c r="H23" s="491">
        <f t="shared" si="10"/>
        <v>144247.63757788125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1057538.3098614372</v>
      </c>
      <c r="E24" s="522">
        <f>IF(+I14&lt;F23,I14,D24)</f>
        <v>29697.428571428572</v>
      </c>
      <c r="F24" s="523">
        <f t="shared" si="8"/>
        <v>1027840.8812900087</v>
      </c>
      <c r="G24" s="524">
        <f t="shared" si="9"/>
        <v>141075.41843198403</v>
      </c>
      <c r="H24" s="491">
        <f t="shared" si="10"/>
        <v>141075.41843198403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1027840.8812900087</v>
      </c>
      <c r="E25" s="522">
        <f>IF(+I14&lt;F24,I14,D25)</f>
        <v>29697.428571428572</v>
      </c>
      <c r="F25" s="523">
        <f t="shared" si="8"/>
        <v>998143.45271858014</v>
      </c>
      <c r="G25" s="524">
        <f t="shared" si="9"/>
        <v>137903.1992860868</v>
      </c>
      <c r="H25" s="491">
        <f t="shared" si="10"/>
        <v>137903.1992860868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998143.45271858014</v>
      </c>
      <c r="E26" s="522">
        <f>IF(+I14&lt;F25,I14,D26)</f>
        <v>29697.428571428572</v>
      </c>
      <c r="F26" s="523">
        <f t="shared" si="8"/>
        <v>968446.02414715162</v>
      </c>
      <c r="G26" s="524">
        <f t="shared" si="9"/>
        <v>134730.98014018958</v>
      </c>
      <c r="H26" s="491">
        <f t="shared" si="10"/>
        <v>134730.98014018958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968446.02414715162</v>
      </c>
      <c r="E27" s="522">
        <f>IF(+I14&lt;F26,I14,D27)</f>
        <v>29697.428571428572</v>
      </c>
      <c r="F27" s="523">
        <f t="shared" si="8"/>
        <v>938748.5955757231</v>
      </c>
      <c r="G27" s="524">
        <f t="shared" si="9"/>
        <v>131558.76099429239</v>
      </c>
      <c r="H27" s="491">
        <f t="shared" si="10"/>
        <v>131558.76099429239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938748.5955757231</v>
      </c>
      <c r="E28" s="522">
        <f>IF(+I14&lt;F27,I14,D28)</f>
        <v>29697.428571428572</v>
      </c>
      <c r="F28" s="523">
        <f t="shared" si="8"/>
        <v>909051.16700429458</v>
      </c>
      <c r="G28" s="524">
        <f t="shared" si="9"/>
        <v>128386.54184839514</v>
      </c>
      <c r="H28" s="491">
        <f t="shared" si="10"/>
        <v>128386.54184839514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909051.16700429458</v>
      </c>
      <c r="E29" s="522">
        <f>IF(+I14&lt;F28,I14,D29)</f>
        <v>29697.428571428572</v>
      </c>
      <c r="F29" s="523">
        <f t="shared" si="8"/>
        <v>879353.73843286606</v>
      </c>
      <c r="G29" s="524">
        <f t="shared" si="9"/>
        <v>125214.32270249794</v>
      </c>
      <c r="H29" s="491">
        <f t="shared" si="10"/>
        <v>125214.32270249794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879353.73843286606</v>
      </c>
      <c r="E30" s="522">
        <f>IF(+I14&lt;F29,I14,D30)</f>
        <v>29697.428571428572</v>
      </c>
      <c r="F30" s="523">
        <f t="shared" si="8"/>
        <v>849656.30986143753</v>
      </c>
      <c r="G30" s="524">
        <f t="shared" si="9"/>
        <v>122042.10355660072</v>
      </c>
      <c r="H30" s="491">
        <f t="shared" si="10"/>
        <v>122042.10355660072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849656.30986143753</v>
      </c>
      <c r="E31" s="522">
        <f>IF(+I14&lt;F30,I14,D31)</f>
        <v>29697.428571428572</v>
      </c>
      <c r="F31" s="523">
        <f t="shared" si="8"/>
        <v>819958.88129000901</v>
      </c>
      <c r="G31" s="524">
        <f t="shared" si="9"/>
        <v>118869.8844107035</v>
      </c>
      <c r="H31" s="491">
        <f t="shared" si="10"/>
        <v>118869.8844107035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819958.88129000901</v>
      </c>
      <c r="E32" s="522">
        <f>IF(+I14&lt;F31,I14,D32)</f>
        <v>29697.428571428572</v>
      </c>
      <c r="F32" s="523">
        <f t="shared" si="8"/>
        <v>790261.45271858049</v>
      </c>
      <c r="G32" s="524">
        <f t="shared" si="9"/>
        <v>115697.66526480627</v>
      </c>
      <c r="H32" s="491">
        <f t="shared" si="10"/>
        <v>115697.66526480627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790261.45271858049</v>
      </c>
      <c r="E33" s="522">
        <f>IF(+I14&lt;F32,I14,D33)</f>
        <v>29697.428571428572</v>
      </c>
      <c r="F33" s="523">
        <f t="shared" si="8"/>
        <v>760564.02414715197</v>
      </c>
      <c r="G33" s="524">
        <f t="shared" si="9"/>
        <v>112525.44611890908</v>
      </c>
      <c r="H33" s="491">
        <f t="shared" si="10"/>
        <v>112525.44611890908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760564.02414715197</v>
      </c>
      <c r="E34" s="522">
        <f>IF(+I14&lt;F33,I14,D34)</f>
        <v>29697.428571428572</v>
      </c>
      <c r="F34" s="523">
        <f t="shared" si="8"/>
        <v>730866.59557572345</v>
      </c>
      <c r="G34" s="524">
        <f t="shared" si="9"/>
        <v>109353.22697301183</v>
      </c>
      <c r="H34" s="491">
        <f t="shared" si="10"/>
        <v>109353.22697301183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730866.59557572345</v>
      </c>
      <c r="E35" s="522">
        <f>IF(+I14&lt;F34,I14,D35)</f>
        <v>29697.428571428572</v>
      </c>
      <c r="F35" s="523">
        <f t="shared" si="8"/>
        <v>701169.16700429493</v>
      </c>
      <c r="G35" s="524">
        <f t="shared" si="9"/>
        <v>106181.00782711463</v>
      </c>
      <c r="H35" s="491">
        <f t="shared" si="10"/>
        <v>106181.00782711463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701169.16700429493</v>
      </c>
      <c r="E36" s="522">
        <f>IF(+I14&lt;F35,I14,D36)</f>
        <v>29697.428571428572</v>
      </c>
      <c r="F36" s="523">
        <f t="shared" si="8"/>
        <v>671471.7384328664</v>
      </c>
      <c r="G36" s="524">
        <f t="shared" si="9"/>
        <v>103008.78868121741</v>
      </c>
      <c r="H36" s="491">
        <f t="shared" si="10"/>
        <v>103008.78868121741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671471.7384328664</v>
      </c>
      <c r="E37" s="522">
        <f>IF(+I14&lt;F36,I14,D37)</f>
        <v>29697.428571428572</v>
      </c>
      <c r="F37" s="523">
        <f t="shared" si="8"/>
        <v>641774.30986143788</v>
      </c>
      <c r="G37" s="524">
        <f t="shared" si="9"/>
        <v>99836.569535320188</v>
      </c>
      <c r="H37" s="491">
        <f t="shared" si="10"/>
        <v>99836.569535320188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641774.30986143788</v>
      </c>
      <c r="E38" s="522">
        <f>IF(+I14&lt;F37,I14,D38)</f>
        <v>29697.428571428572</v>
      </c>
      <c r="F38" s="523">
        <f t="shared" si="8"/>
        <v>612076.88129000936</v>
      </c>
      <c r="G38" s="524">
        <f t="shared" si="9"/>
        <v>96664.350389422965</v>
      </c>
      <c r="H38" s="491">
        <f t="shared" si="10"/>
        <v>96664.350389422965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612076.88129000936</v>
      </c>
      <c r="E39" s="522">
        <f>IF(+I14&lt;F38,I14,D39)</f>
        <v>29697.428571428572</v>
      </c>
      <c r="F39" s="523">
        <f t="shared" si="8"/>
        <v>582379.45271858084</v>
      </c>
      <c r="G39" s="524">
        <f t="shared" si="9"/>
        <v>93492.131243525757</v>
      </c>
      <c r="H39" s="491">
        <f t="shared" si="10"/>
        <v>93492.131243525757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582379.45271858084</v>
      </c>
      <c r="E40" s="522">
        <f>IF(+I14&lt;F39,I14,D40)</f>
        <v>29697.428571428572</v>
      </c>
      <c r="F40" s="523">
        <f t="shared" si="8"/>
        <v>552682.02414715232</v>
      </c>
      <c r="G40" s="524">
        <f t="shared" si="9"/>
        <v>90319.912097628519</v>
      </c>
      <c r="H40" s="491">
        <f t="shared" si="10"/>
        <v>90319.912097628519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552682.02414715232</v>
      </c>
      <c r="E41" s="522">
        <f>IF(+I14&lt;F40,I14,D41)</f>
        <v>29697.428571428572</v>
      </c>
      <c r="F41" s="523">
        <f t="shared" si="8"/>
        <v>522984.59557572374</v>
      </c>
      <c r="G41" s="524">
        <f t="shared" si="9"/>
        <v>87147.692951731311</v>
      </c>
      <c r="H41" s="491">
        <f t="shared" si="10"/>
        <v>87147.692951731311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522984.59557572374</v>
      </c>
      <c r="E42" s="522">
        <f>IF(+I14&lt;F41,I14,D42)</f>
        <v>29697.428571428572</v>
      </c>
      <c r="F42" s="523">
        <f t="shared" si="8"/>
        <v>493287.16700429516</v>
      </c>
      <c r="G42" s="524">
        <f t="shared" si="9"/>
        <v>83975.473805834088</v>
      </c>
      <c r="H42" s="491">
        <f t="shared" si="10"/>
        <v>83975.473805834088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493287.16700429516</v>
      </c>
      <c r="E43" s="522">
        <f>IF(+I14&lt;F42,I14,D43)</f>
        <v>29697.428571428572</v>
      </c>
      <c r="F43" s="523">
        <f t="shared" si="8"/>
        <v>463589.73843286658</v>
      </c>
      <c r="G43" s="524">
        <f t="shared" si="9"/>
        <v>80803.254659936851</v>
      </c>
      <c r="H43" s="491">
        <f t="shared" si="10"/>
        <v>80803.254659936851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463589.73843286658</v>
      </c>
      <c r="E44" s="522">
        <f>IF(+I14&lt;F43,I14,D44)</f>
        <v>29697.428571428572</v>
      </c>
      <c r="F44" s="523">
        <f t="shared" si="8"/>
        <v>433892.309861438</v>
      </c>
      <c r="G44" s="524">
        <f t="shared" si="9"/>
        <v>77631.035514039642</v>
      </c>
      <c r="H44" s="491">
        <f t="shared" si="10"/>
        <v>77631.035514039642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433892.309861438</v>
      </c>
      <c r="E45" s="522">
        <f>IF(+I14&lt;F44,I14,D45)</f>
        <v>29697.428571428572</v>
      </c>
      <c r="F45" s="523">
        <f t="shared" si="8"/>
        <v>404194.88129000942</v>
      </c>
      <c r="G45" s="524">
        <f t="shared" si="9"/>
        <v>74458.816368142405</v>
      </c>
      <c r="H45" s="491">
        <f t="shared" si="10"/>
        <v>74458.816368142405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404194.88129000942</v>
      </c>
      <c r="E46" s="522">
        <f>IF(+I14&lt;F45,I14,D46)</f>
        <v>29697.428571428572</v>
      </c>
      <c r="F46" s="523">
        <f t="shared" si="8"/>
        <v>374497.45271858084</v>
      </c>
      <c r="G46" s="524">
        <f t="shared" si="9"/>
        <v>71286.597222245196</v>
      </c>
      <c r="H46" s="491">
        <f t="shared" si="10"/>
        <v>71286.597222245196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374497.45271858084</v>
      </c>
      <c r="E47" s="522">
        <f>IF(+I14&lt;F46,I14,D47)</f>
        <v>29697.428571428572</v>
      </c>
      <c r="F47" s="523">
        <f t="shared" si="8"/>
        <v>344800.02414715226</v>
      </c>
      <c r="G47" s="524">
        <f t="shared" si="9"/>
        <v>68114.378076347959</v>
      </c>
      <c r="H47" s="491">
        <f t="shared" si="10"/>
        <v>68114.378076347959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344800.02414715226</v>
      </c>
      <c r="E48" s="522">
        <f>IF(+I14&lt;F47,I14,D48)</f>
        <v>29697.428571428572</v>
      </c>
      <c r="F48" s="523">
        <f t="shared" si="8"/>
        <v>315102.59557572368</v>
      </c>
      <c r="G48" s="524">
        <f t="shared" si="9"/>
        <v>64942.158930450743</v>
      </c>
      <c r="H48" s="491">
        <f t="shared" si="10"/>
        <v>64942.158930450743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315102.59557572368</v>
      </c>
      <c r="E49" s="522">
        <f>IF(+I14&lt;F48,I14,D49)</f>
        <v>29697.428571428572</v>
      </c>
      <c r="F49" s="523">
        <f t="shared" si="8"/>
        <v>285405.1670042951</v>
      </c>
      <c r="G49" s="524">
        <f t="shared" ref="G49:G72" si="11">+I$12*((D49+F49)/2)+E49</f>
        <v>61769.939784553513</v>
      </c>
      <c r="H49" s="491">
        <f t="shared" ref="H49:H72" si="12">+I$13*((D49+F49)/2)+E49</f>
        <v>61769.939784553513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285405.1670042951</v>
      </c>
      <c r="E50" s="522">
        <f>IF(+I14&lt;F49,I14,D50)</f>
        <v>29697.428571428572</v>
      </c>
      <c r="F50" s="523">
        <f t="shared" si="8"/>
        <v>255707.73843286652</v>
      </c>
      <c r="G50" s="524">
        <f t="shared" si="11"/>
        <v>58597.72063865629</v>
      </c>
      <c r="H50" s="491">
        <f t="shared" si="12"/>
        <v>58597.72063865629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255707.73843286652</v>
      </c>
      <c r="E51" s="522">
        <f>IF(+I14&lt;F50,I14,D51)</f>
        <v>29697.428571428572</v>
      </c>
      <c r="F51" s="523">
        <f t="shared" si="8"/>
        <v>226010.30986143794</v>
      </c>
      <c r="G51" s="524">
        <f t="shared" si="11"/>
        <v>55425.501492759067</v>
      </c>
      <c r="H51" s="491">
        <f t="shared" si="12"/>
        <v>55425.501492759067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226010.30986143794</v>
      </c>
      <c r="E52" s="522">
        <f>IF(+I14&lt;F51,I14,D52)</f>
        <v>29697.428571428572</v>
      </c>
      <c r="F52" s="523">
        <f t="shared" si="8"/>
        <v>196312.88129000936</v>
      </c>
      <c r="G52" s="524">
        <f t="shared" si="11"/>
        <v>52253.282346861844</v>
      </c>
      <c r="H52" s="491">
        <f t="shared" si="12"/>
        <v>52253.282346861844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196312.88129000936</v>
      </c>
      <c r="E53" s="522">
        <f>IF(+I14&lt;F52,I14,D53)</f>
        <v>29697.428571428572</v>
      </c>
      <c r="F53" s="523">
        <f t="shared" si="8"/>
        <v>166615.45271858078</v>
      </c>
      <c r="G53" s="524">
        <f t="shared" si="11"/>
        <v>49081.063200964622</v>
      </c>
      <c r="H53" s="491">
        <f t="shared" si="12"/>
        <v>49081.063200964622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166615.45271858078</v>
      </c>
      <c r="E54" s="522">
        <f>IF(+I14&lt;F53,I14,D54)</f>
        <v>29697.428571428572</v>
      </c>
      <c r="F54" s="523">
        <f t="shared" si="8"/>
        <v>136918.0241471522</v>
      </c>
      <c r="G54" s="524">
        <f t="shared" si="11"/>
        <v>45908.844055067399</v>
      </c>
      <c r="H54" s="491">
        <f t="shared" si="12"/>
        <v>45908.844055067399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136918.0241471522</v>
      </c>
      <c r="E55" s="522">
        <f>IF(+I14&lt;F54,I14,D55)</f>
        <v>29697.428571428572</v>
      </c>
      <c r="F55" s="523">
        <f t="shared" si="8"/>
        <v>107220.59557572362</v>
      </c>
      <c r="G55" s="524">
        <f t="shared" si="11"/>
        <v>42736.624909170168</v>
      </c>
      <c r="H55" s="491">
        <f t="shared" si="12"/>
        <v>42736.624909170168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107220.59557572362</v>
      </c>
      <c r="E56" s="522">
        <f>IF(+I14&lt;F55,I14,D56)</f>
        <v>29697.428571428572</v>
      </c>
      <c r="F56" s="523">
        <f t="shared" si="8"/>
        <v>77523.167004295043</v>
      </c>
      <c r="G56" s="524">
        <f t="shared" si="11"/>
        <v>39564.405763272945</v>
      </c>
      <c r="H56" s="491">
        <f t="shared" si="12"/>
        <v>39564.405763272945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77523.167004295043</v>
      </c>
      <c r="E57" s="522">
        <f>IF(+I14&lt;F56,I14,D57)</f>
        <v>29697.428571428572</v>
      </c>
      <c r="F57" s="523">
        <f t="shared" si="8"/>
        <v>47825.73843286647</v>
      </c>
      <c r="G57" s="524">
        <f t="shared" si="11"/>
        <v>36392.186617375723</v>
      </c>
      <c r="H57" s="491">
        <f t="shared" si="12"/>
        <v>36392.186617375723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47825.73843286647</v>
      </c>
      <c r="E58" s="522">
        <f>IF(+I14&lt;F57,I14,D58)</f>
        <v>29697.428571428572</v>
      </c>
      <c r="F58" s="523">
        <f t="shared" si="8"/>
        <v>18128.309861437898</v>
      </c>
      <c r="G58" s="524">
        <f t="shared" si="11"/>
        <v>33219.9674714785</v>
      </c>
      <c r="H58" s="491">
        <f t="shared" si="12"/>
        <v>33219.9674714785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18128.309861437898</v>
      </c>
      <c r="E59" s="522">
        <f>IF(+I14&lt;F58,I14,D59)</f>
        <v>18128.309861437898</v>
      </c>
      <c r="F59" s="523">
        <f t="shared" si="8"/>
        <v>0</v>
      </c>
      <c r="G59" s="524">
        <f t="shared" si="11"/>
        <v>19096.524524988556</v>
      </c>
      <c r="H59" s="491">
        <f t="shared" si="12"/>
        <v>19096.524524988556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11"/>
        <v>0</v>
      </c>
      <c r="H60" s="491">
        <f t="shared" si="12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1247292</v>
      </c>
      <c r="F73" s="375"/>
      <c r="G73" s="375">
        <f>SUM(G17:G72)</f>
        <v>4073088.0017163311</v>
      </c>
      <c r="H73" s="375">
        <f>SUM(H17:H72)</f>
        <v>4073088.0017163311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149671.45198505887</v>
      </c>
      <c r="N87" s="546">
        <f>IF(J92&lt;D11,0,VLOOKUP(J92,C17:O72,11))</f>
        <v>149671.45198505887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158564.34301687434</v>
      </c>
      <c r="N88" s="550">
        <f>IF(J92&lt;D11,0,VLOOKUP(J92,C99:P154,7))</f>
        <v>158564.34301687434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8892.8910318154667</v>
      </c>
      <c r="N89" s="555">
        <f>+N88-N87</f>
        <v>8892.8910318154667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1247292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30421.756097560974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13">+I99-H99</f>
        <v>0</v>
      </c>
      <c r="K99" s="514"/>
      <c r="L99" s="512">
        <f>+H99</f>
        <v>89476.594305664243</v>
      </c>
      <c r="M99" s="513">
        <f t="shared" ref="M99:M130" si="14">IF(L99&lt;&gt;0,+H99-L99,0)</f>
        <v>0</v>
      </c>
      <c r="N99" s="512">
        <f>+I99</f>
        <v>89476.594305664243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13"/>
        <v>0</v>
      </c>
      <c r="K100" s="514"/>
      <c r="L100" s="655">
        <f>+H100</f>
        <v>158284.94029757322</v>
      </c>
      <c r="M100" s="514">
        <f t="shared" si="14"/>
        <v>0</v>
      </c>
      <c r="N100" s="655">
        <f>+I100</f>
        <v>158284.94029757322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/>
      </c>
      <c r="C101" s="507">
        <f>IF(D93="","-",+C100+1)</f>
        <v>2019</v>
      </c>
      <c r="D101" s="629">
        <v>1202783.1785714284</v>
      </c>
      <c r="E101" s="630">
        <v>29006.79069767442</v>
      </c>
      <c r="F101" s="631">
        <v>1173776.3878737539</v>
      </c>
      <c r="G101" s="631">
        <v>1188279.783222591</v>
      </c>
      <c r="H101" s="633">
        <v>156200.90813870312</v>
      </c>
      <c r="I101" s="634">
        <v>156200.90813870312</v>
      </c>
      <c r="J101" s="514">
        <f t="shared" si="13"/>
        <v>0</v>
      </c>
      <c r="K101" s="514"/>
      <c r="L101" s="655">
        <f>+H101</f>
        <v>156200.90813870312</v>
      </c>
      <c r="M101" s="514">
        <f t="shared" ref="M101" si="18">IF(L101&lt;&gt;0,+H101-L101,0)</f>
        <v>0</v>
      </c>
      <c r="N101" s="655">
        <f>+I101</f>
        <v>156200.90813870312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1173776.3878737539</v>
      </c>
      <c r="E102" s="630">
        <v>29697.428571428572</v>
      </c>
      <c r="F102" s="631">
        <v>1144078.9593023253</v>
      </c>
      <c r="G102" s="631">
        <v>1158927.6735880396</v>
      </c>
      <c r="H102" s="633">
        <v>154367.72001045776</v>
      </c>
      <c r="I102" s="634">
        <v>154367.72001045776</v>
      </c>
      <c r="J102" s="514">
        <f t="shared" si="13"/>
        <v>0</v>
      </c>
      <c r="K102" s="514"/>
      <c r="L102" s="655">
        <f>+H102</f>
        <v>154367.72001045776</v>
      </c>
      <c r="M102" s="514">
        <f t="shared" ref="M102" si="19">IF(L102&lt;&gt;0,+H102-L102,0)</f>
        <v>0</v>
      </c>
      <c r="N102" s="655">
        <f>+I102</f>
        <v>154367.72001045776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1144078.9593023253</v>
      </c>
      <c r="E103" s="522">
        <f>IF(+J96&lt;F102,J96,D103)</f>
        <v>30421.756097560974</v>
      </c>
      <c r="F103" s="523">
        <f t="shared" ref="F103:F130" si="20">+D103-E103</f>
        <v>1113657.2032047643</v>
      </c>
      <c r="G103" s="523">
        <f t="shared" ref="G103:G130" si="21">+(F103+D103)/2</f>
        <v>1128868.0812535449</v>
      </c>
      <c r="H103" s="526">
        <f t="shared" ref="H103:H154" si="22">+J$94*G103+E103</f>
        <v>158564.34301687434</v>
      </c>
      <c r="I103" s="577">
        <f t="shared" ref="I103:I154" si="23">+J$95*G103+E103</f>
        <v>158564.34301687434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1113657.2032047643</v>
      </c>
      <c r="E104" s="522">
        <f>IF(+J96&lt;F103,J96,D104)</f>
        <v>30421.756097560974</v>
      </c>
      <c r="F104" s="523">
        <f t="shared" si="20"/>
        <v>1083235.4471072033</v>
      </c>
      <c r="G104" s="523">
        <f t="shared" si="21"/>
        <v>1098446.3251559837</v>
      </c>
      <c r="H104" s="526">
        <f t="shared" si="22"/>
        <v>155111.0409085881</v>
      </c>
      <c r="I104" s="577">
        <f t="shared" si="23"/>
        <v>155111.0409085881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1083235.4471072033</v>
      </c>
      <c r="E105" s="522">
        <f>IF(+J96&lt;F104,J96,D105)</f>
        <v>30421.756097560974</v>
      </c>
      <c r="F105" s="523">
        <f t="shared" si="20"/>
        <v>1052813.6910096423</v>
      </c>
      <c r="G105" s="523">
        <f t="shared" si="21"/>
        <v>1068024.5690584229</v>
      </c>
      <c r="H105" s="526">
        <f t="shared" si="22"/>
        <v>151657.73880030194</v>
      </c>
      <c r="I105" s="577">
        <f t="shared" si="23"/>
        <v>151657.73880030194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1052813.6910096423</v>
      </c>
      <c r="E106" s="522">
        <f>IF(+J96&lt;F105,J96,D106)</f>
        <v>30421.756097560974</v>
      </c>
      <c r="F106" s="523">
        <f t="shared" si="20"/>
        <v>1022391.9349120813</v>
      </c>
      <c r="G106" s="523">
        <f t="shared" si="21"/>
        <v>1037602.8129608618</v>
      </c>
      <c r="H106" s="526">
        <f t="shared" si="22"/>
        <v>148204.43669201573</v>
      </c>
      <c r="I106" s="577">
        <f t="shared" si="23"/>
        <v>148204.43669201573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1022391.9349120813</v>
      </c>
      <c r="E107" s="522">
        <f>IF(+J96&lt;F106,J96,D107)</f>
        <v>30421.756097560974</v>
      </c>
      <c r="F107" s="523">
        <f t="shared" si="20"/>
        <v>991970.17881452036</v>
      </c>
      <c r="G107" s="523">
        <f t="shared" si="21"/>
        <v>1007181.0568633009</v>
      </c>
      <c r="H107" s="526">
        <f t="shared" si="22"/>
        <v>144751.13458372952</v>
      </c>
      <c r="I107" s="577">
        <f t="shared" si="23"/>
        <v>144751.13458372952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991970.17881452036</v>
      </c>
      <c r="E108" s="522">
        <f>IF(+J96&lt;F107,J96,D108)</f>
        <v>30421.756097560974</v>
      </c>
      <c r="F108" s="523">
        <f t="shared" si="20"/>
        <v>961548.42271695938</v>
      </c>
      <c r="G108" s="523">
        <f t="shared" si="21"/>
        <v>976759.30076573987</v>
      </c>
      <c r="H108" s="526">
        <f t="shared" si="22"/>
        <v>141297.83247544334</v>
      </c>
      <c r="I108" s="577">
        <f t="shared" si="23"/>
        <v>141297.83247544334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961548.42271695938</v>
      </c>
      <c r="E109" s="522">
        <f>IF(+J96&lt;F108,J96,D109)</f>
        <v>30421.756097560974</v>
      </c>
      <c r="F109" s="523">
        <f t="shared" si="20"/>
        <v>931126.6666193984</v>
      </c>
      <c r="G109" s="523">
        <f t="shared" si="21"/>
        <v>946337.54466817889</v>
      </c>
      <c r="H109" s="526">
        <f t="shared" si="22"/>
        <v>137844.53036715713</v>
      </c>
      <c r="I109" s="577">
        <f t="shared" si="23"/>
        <v>137844.53036715713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931126.6666193984</v>
      </c>
      <c r="E110" s="522">
        <f>IF(+J96&lt;F109,J96,D110)</f>
        <v>30421.756097560974</v>
      </c>
      <c r="F110" s="523">
        <f t="shared" si="20"/>
        <v>900704.91052183742</v>
      </c>
      <c r="G110" s="523">
        <f t="shared" si="21"/>
        <v>915915.78857061791</v>
      </c>
      <c r="H110" s="526">
        <f t="shared" si="22"/>
        <v>134391.22825887095</v>
      </c>
      <c r="I110" s="577">
        <f t="shared" si="23"/>
        <v>134391.22825887095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900704.91052183742</v>
      </c>
      <c r="E111" s="522">
        <f>IF(+J96&lt;F110,J96,D111)</f>
        <v>30421.756097560974</v>
      </c>
      <c r="F111" s="523">
        <f t="shared" si="20"/>
        <v>870283.15442427644</v>
      </c>
      <c r="G111" s="523">
        <f t="shared" si="21"/>
        <v>885494.03247305693</v>
      </c>
      <c r="H111" s="526">
        <f t="shared" si="22"/>
        <v>130937.92615058474</v>
      </c>
      <c r="I111" s="577">
        <f t="shared" si="23"/>
        <v>130937.92615058474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870283.15442427644</v>
      </c>
      <c r="E112" s="522">
        <f>IF(+J96&lt;F111,J96,D112)</f>
        <v>30421.756097560974</v>
      </c>
      <c r="F112" s="523">
        <f t="shared" si="20"/>
        <v>839861.39832671545</v>
      </c>
      <c r="G112" s="523">
        <f t="shared" si="21"/>
        <v>855072.27637549595</v>
      </c>
      <c r="H112" s="526">
        <f t="shared" si="22"/>
        <v>127484.62404229856</v>
      </c>
      <c r="I112" s="577">
        <f t="shared" si="23"/>
        <v>127484.62404229856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839861.39832671545</v>
      </c>
      <c r="E113" s="522">
        <f>IF(+J96&lt;F112,J96,D113)</f>
        <v>30421.756097560974</v>
      </c>
      <c r="F113" s="523">
        <f t="shared" si="20"/>
        <v>809439.64222915447</v>
      </c>
      <c r="G113" s="523">
        <f t="shared" si="21"/>
        <v>824650.52027793496</v>
      </c>
      <c r="H113" s="526">
        <f t="shared" si="22"/>
        <v>124031.32193401235</v>
      </c>
      <c r="I113" s="577">
        <f t="shared" si="23"/>
        <v>124031.32193401235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809439.64222915447</v>
      </c>
      <c r="E114" s="522">
        <f>IF(+J96&lt;F113,J96,D114)</f>
        <v>30421.756097560974</v>
      </c>
      <c r="F114" s="523">
        <f t="shared" si="20"/>
        <v>779017.88613159349</v>
      </c>
      <c r="G114" s="523">
        <f t="shared" si="21"/>
        <v>794228.76418037398</v>
      </c>
      <c r="H114" s="526">
        <f t="shared" si="22"/>
        <v>120578.01982572617</v>
      </c>
      <c r="I114" s="577">
        <f t="shared" si="23"/>
        <v>120578.01982572617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779017.88613159349</v>
      </c>
      <c r="E115" s="522">
        <f>IF(+J96&lt;F114,J96,D115)</f>
        <v>30421.756097560974</v>
      </c>
      <c r="F115" s="523">
        <f t="shared" si="20"/>
        <v>748596.13003403251</v>
      </c>
      <c r="G115" s="523">
        <f t="shared" si="21"/>
        <v>763807.008082813</v>
      </c>
      <c r="H115" s="526">
        <f t="shared" si="22"/>
        <v>117124.71771743995</v>
      </c>
      <c r="I115" s="577">
        <f t="shared" si="23"/>
        <v>117124.71771743995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748596.13003403251</v>
      </c>
      <c r="E116" s="522">
        <f>IF(+J96&lt;F115,J96,D116)</f>
        <v>30421.756097560974</v>
      </c>
      <c r="F116" s="523">
        <f t="shared" si="20"/>
        <v>718174.37393647153</v>
      </c>
      <c r="G116" s="523">
        <f t="shared" si="21"/>
        <v>733385.25198525202</v>
      </c>
      <c r="H116" s="526">
        <f t="shared" si="22"/>
        <v>113671.41560915377</v>
      </c>
      <c r="I116" s="577">
        <f t="shared" si="23"/>
        <v>113671.41560915377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718174.37393647153</v>
      </c>
      <c r="E117" s="522">
        <f>IF(+J96&lt;F116,J96,D117)</f>
        <v>30421.756097560974</v>
      </c>
      <c r="F117" s="523">
        <f t="shared" si="20"/>
        <v>687752.61783891055</v>
      </c>
      <c r="G117" s="523">
        <f t="shared" si="21"/>
        <v>702963.49588769104</v>
      </c>
      <c r="H117" s="526">
        <f t="shared" si="22"/>
        <v>110218.11350086756</v>
      </c>
      <c r="I117" s="577">
        <f t="shared" si="23"/>
        <v>110218.11350086756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687752.61783891055</v>
      </c>
      <c r="E118" s="522">
        <f>IF(+J96&lt;F117,J96,D118)</f>
        <v>30421.756097560974</v>
      </c>
      <c r="F118" s="523">
        <f t="shared" si="20"/>
        <v>657330.86174134957</v>
      </c>
      <c r="G118" s="523">
        <f t="shared" si="21"/>
        <v>672541.73979013006</v>
      </c>
      <c r="H118" s="526">
        <f t="shared" si="22"/>
        <v>106764.81139258138</v>
      </c>
      <c r="I118" s="577">
        <f t="shared" si="23"/>
        <v>106764.81139258138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657330.86174134957</v>
      </c>
      <c r="E119" s="522">
        <f>IF(+J96&lt;F118,J96,D119)</f>
        <v>30421.756097560974</v>
      </c>
      <c r="F119" s="523">
        <f t="shared" si="20"/>
        <v>626909.10564378859</v>
      </c>
      <c r="G119" s="523">
        <f t="shared" si="21"/>
        <v>642119.98369256908</v>
      </c>
      <c r="H119" s="526">
        <f t="shared" si="22"/>
        <v>103311.50928429517</v>
      </c>
      <c r="I119" s="577">
        <f t="shared" si="23"/>
        <v>103311.50928429517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626909.10564378859</v>
      </c>
      <c r="E120" s="522">
        <f>IF(+J96&lt;F119,J96,D120)</f>
        <v>30421.756097560974</v>
      </c>
      <c r="F120" s="523">
        <f t="shared" si="20"/>
        <v>596487.3495462276</v>
      </c>
      <c r="G120" s="523">
        <f t="shared" si="21"/>
        <v>611698.22759500809</v>
      </c>
      <c r="H120" s="526">
        <f t="shared" si="22"/>
        <v>99858.207176008989</v>
      </c>
      <c r="I120" s="577">
        <f t="shared" si="23"/>
        <v>99858.207176008989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596487.3495462276</v>
      </c>
      <c r="E121" s="522">
        <f>IF(+J96&lt;F120,J96,D121)</f>
        <v>30421.756097560974</v>
      </c>
      <c r="F121" s="523">
        <f t="shared" si="20"/>
        <v>566065.59344866662</v>
      </c>
      <c r="G121" s="523">
        <f t="shared" si="21"/>
        <v>581276.47149744711</v>
      </c>
      <c r="H121" s="526">
        <f t="shared" si="22"/>
        <v>96404.905067722779</v>
      </c>
      <c r="I121" s="577">
        <f t="shared" si="23"/>
        <v>96404.905067722779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566065.59344866662</v>
      </c>
      <c r="E122" s="522">
        <f>IF(+J96&lt;F121,J96,D122)</f>
        <v>30421.756097560974</v>
      </c>
      <c r="F122" s="523">
        <f t="shared" si="20"/>
        <v>535643.83735110564</v>
      </c>
      <c r="G122" s="523">
        <f t="shared" si="21"/>
        <v>550854.71539988613</v>
      </c>
      <c r="H122" s="526">
        <f t="shared" si="22"/>
        <v>92951.602959436597</v>
      </c>
      <c r="I122" s="577">
        <f t="shared" si="23"/>
        <v>92951.602959436597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535643.83735110564</v>
      </c>
      <c r="E123" s="522">
        <f>IF(+J96&lt;F122,J96,D123)</f>
        <v>30421.756097560974</v>
      </c>
      <c r="F123" s="523">
        <f t="shared" si="20"/>
        <v>505222.08125354466</v>
      </c>
      <c r="G123" s="523">
        <f t="shared" si="21"/>
        <v>520432.95930232515</v>
      </c>
      <c r="H123" s="526">
        <f t="shared" si="22"/>
        <v>89498.300851150401</v>
      </c>
      <c r="I123" s="577">
        <f t="shared" si="23"/>
        <v>89498.300851150401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505222.08125354466</v>
      </c>
      <c r="E124" s="522">
        <f>IF(+J96&lt;F123,J96,D124)</f>
        <v>30421.756097560974</v>
      </c>
      <c r="F124" s="523">
        <f t="shared" si="20"/>
        <v>474800.32515598368</v>
      </c>
      <c r="G124" s="523">
        <f t="shared" si="21"/>
        <v>490011.20320476417</v>
      </c>
      <c r="H124" s="526">
        <f t="shared" si="22"/>
        <v>86044.998742864205</v>
      </c>
      <c r="I124" s="577">
        <f t="shared" si="23"/>
        <v>86044.998742864205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474800.32515598368</v>
      </c>
      <c r="E125" s="522">
        <f>IF(+J96&lt;F124,J96,D125)</f>
        <v>30421.756097560974</v>
      </c>
      <c r="F125" s="523">
        <f t="shared" si="20"/>
        <v>444378.5690584227</v>
      </c>
      <c r="G125" s="523">
        <f t="shared" si="21"/>
        <v>459589.44710720319</v>
      </c>
      <c r="H125" s="526">
        <f t="shared" si="22"/>
        <v>82591.696634578009</v>
      </c>
      <c r="I125" s="577">
        <f t="shared" si="23"/>
        <v>82591.696634578009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444378.5690584227</v>
      </c>
      <c r="E126" s="522">
        <f>IF(+J96&lt;F125,J96,D126)</f>
        <v>30421.756097560974</v>
      </c>
      <c r="F126" s="523">
        <f t="shared" si="20"/>
        <v>413956.81296086172</v>
      </c>
      <c r="G126" s="523">
        <f t="shared" si="21"/>
        <v>429167.69100964221</v>
      </c>
      <c r="H126" s="526">
        <f t="shared" si="22"/>
        <v>79138.394526291813</v>
      </c>
      <c r="I126" s="577">
        <f t="shared" si="23"/>
        <v>79138.394526291813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413956.81296086172</v>
      </c>
      <c r="E127" s="522">
        <f>IF(+J96&lt;F126,J96,D127)</f>
        <v>30421.756097560974</v>
      </c>
      <c r="F127" s="523">
        <f t="shared" si="20"/>
        <v>383535.05686330074</v>
      </c>
      <c r="G127" s="523">
        <f t="shared" si="21"/>
        <v>398745.93491208123</v>
      </c>
      <c r="H127" s="526">
        <f t="shared" si="22"/>
        <v>75685.092418005617</v>
      </c>
      <c r="I127" s="577">
        <f t="shared" si="23"/>
        <v>75685.092418005617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383535.05686330074</v>
      </c>
      <c r="E128" s="522">
        <f>IF(+J96&lt;F127,J96,D128)</f>
        <v>30421.756097560974</v>
      </c>
      <c r="F128" s="523">
        <f t="shared" si="20"/>
        <v>353113.30076573975</v>
      </c>
      <c r="G128" s="523">
        <f t="shared" si="21"/>
        <v>368324.17881452024</v>
      </c>
      <c r="H128" s="526">
        <f t="shared" si="22"/>
        <v>72231.790309719421</v>
      </c>
      <c r="I128" s="577">
        <f t="shared" si="23"/>
        <v>72231.790309719421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353113.30076573975</v>
      </c>
      <c r="E129" s="522">
        <f>IF(+J96&lt;F128,J96,D129)</f>
        <v>30421.756097560974</v>
      </c>
      <c r="F129" s="523">
        <f t="shared" si="20"/>
        <v>322691.54466817877</v>
      </c>
      <c r="G129" s="523">
        <f t="shared" si="21"/>
        <v>337902.42271695926</v>
      </c>
      <c r="H129" s="526">
        <f t="shared" si="22"/>
        <v>68778.488201433225</v>
      </c>
      <c r="I129" s="577">
        <f t="shared" si="23"/>
        <v>68778.488201433225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322691.54466817877</v>
      </c>
      <c r="E130" s="522">
        <f>IF(+J96&lt;F129,J96,D130)</f>
        <v>30421.756097560974</v>
      </c>
      <c r="F130" s="523">
        <f t="shared" si="20"/>
        <v>292269.78857061779</v>
      </c>
      <c r="G130" s="523">
        <f t="shared" si="21"/>
        <v>307480.66661939828</v>
      </c>
      <c r="H130" s="526">
        <f t="shared" si="22"/>
        <v>65325.186093147029</v>
      </c>
      <c r="I130" s="577">
        <f t="shared" si="23"/>
        <v>65325.186093147029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292269.78857061779</v>
      </c>
      <c r="E131" s="522">
        <f>IF(+J96&lt;F130,J96,D131)</f>
        <v>30421.756097560974</v>
      </c>
      <c r="F131" s="523">
        <f t="shared" ref="F131:F154" si="24">+D131-E131</f>
        <v>261848.03247305681</v>
      </c>
      <c r="G131" s="523">
        <f t="shared" ref="G131:G154" si="25">+(F131+D131)/2</f>
        <v>277058.9105218373</v>
      </c>
      <c r="H131" s="526">
        <f t="shared" si="22"/>
        <v>61871.883984860833</v>
      </c>
      <c r="I131" s="577">
        <f t="shared" si="23"/>
        <v>61871.883984860833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261848.03247305681</v>
      </c>
      <c r="E132" s="522">
        <f>IF(+J96&lt;F131,J96,D132)</f>
        <v>30421.756097560974</v>
      </c>
      <c r="F132" s="523">
        <f t="shared" si="24"/>
        <v>231426.27637549583</v>
      </c>
      <c r="G132" s="523">
        <f t="shared" si="25"/>
        <v>246637.15442427632</v>
      </c>
      <c r="H132" s="526">
        <f t="shared" si="22"/>
        <v>58418.581876574637</v>
      </c>
      <c r="I132" s="577">
        <f t="shared" si="23"/>
        <v>58418.581876574637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231426.27637549583</v>
      </c>
      <c r="E133" s="522">
        <f>IF(+J96&lt;F132,J96,D133)</f>
        <v>30421.756097560974</v>
      </c>
      <c r="F133" s="523">
        <f t="shared" si="24"/>
        <v>201004.52027793485</v>
      </c>
      <c r="G133" s="523">
        <f t="shared" si="25"/>
        <v>216215.39832671534</v>
      </c>
      <c r="H133" s="526">
        <f t="shared" si="22"/>
        <v>54965.279768288441</v>
      </c>
      <c r="I133" s="577">
        <f t="shared" si="23"/>
        <v>54965.279768288441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201004.52027793485</v>
      </c>
      <c r="E134" s="522">
        <f>IF(+J96&lt;F133,J96,D134)</f>
        <v>30421.756097560974</v>
      </c>
      <c r="F134" s="523">
        <f t="shared" si="24"/>
        <v>170582.76418037387</v>
      </c>
      <c r="G134" s="523">
        <f t="shared" si="25"/>
        <v>185793.64222915436</v>
      </c>
      <c r="H134" s="526">
        <f t="shared" si="22"/>
        <v>51511.977660002245</v>
      </c>
      <c r="I134" s="577">
        <f t="shared" si="23"/>
        <v>51511.977660002245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170582.76418037387</v>
      </c>
      <c r="E135" s="522">
        <f>IF(+J96&lt;F134,J96,D135)</f>
        <v>30421.756097560974</v>
      </c>
      <c r="F135" s="523">
        <f t="shared" si="24"/>
        <v>140161.00808281288</v>
      </c>
      <c r="G135" s="523">
        <f t="shared" si="25"/>
        <v>155371.88613159338</v>
      </c>
      <c r="H135" s="526">
        <f t="shared" si="22"/>
        <v>48058.675551716049</v>
      </c>
      <c r="I135" s="577">
        <f t="shared" si="23"/>
        <v>48058.675551716049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140161.00808281288</v>
      </c>
      <c r="E136" s="522">
        <f>IF(+J96&lt;F135,J96,D136)</f>
        <v>30421.756097560974</v>
      </c>
      <c r="F136" s="523">
        <f t="shared" si="24"/>
        <v>109739.2519852519</v>
      </c>
      <c r="G136" s="523">
        <f t="shared" si="25"/>
        <v>124950.13003403239</v>
      </c>
      <c r="H136" s="526">
        <f t="shared" si="22"/>
        <v>44605.373443429853</v>
      </c>
      <c r="I136" s="577">
        <f t="shared" si="23"/>
        <v>44605.373443429853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109739.2519852519</v>
      </c>
      <c r="E137" s="522">
        <f>IF(+J96&lt;F136,J96,D137)</f>
        <v>30421.756097560974</v>
      </c>
      <c r="F137" s="523">
        <f t="shared" si="24"/>
        <v>79317.495887690922</v>
      </c>
      <c r="G137" s="523">
        <f t="shared" si="25"/>
        <v>94528.373936471413</v>
      </c>
      <c r="H137" s="526">
        <f t="shared" si="22"/>
        <v>41152.071335143657</v>
      </c>
      <c r="I137" s="577">
        <f t="shared" si="23"/>
        <v>41152.071335143657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79317.495887690922</v>
      </c>
      <c r="E138" s="522">
        <f>IF(+J96&lt;F137,J96,D138)</f>
        <v>30421.756097560974</v>
      </c>
      <c r="F138" s="523">
        <f t="shared" si="24"/>
        <v>48895.739790129948</v>
      </c>
      <c r="G138" s="523">
        <f t="shared" si="25"/>
        <v>64106.617838910432</v>
      </c>
      <c r="H138" s="526">
        <f t="shared" si="22"/>
        <v>37698.769226857461</v>
      </c>
      <c r="I138" s="577">
        <f t="shared" si="23"/>
        <v>37698.769226857461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48895.739790129948</v>
      </c>
      <c r="E139" s="522">
        <f>IF(+J96&lt;F138,J96,D139)</f>
        <v>30421.756097560974</v>
      </c>
      <c r="F139" s="523">
        <f t="shared" si="24"/>
        <v>18473.983692568974</v>
      </c>
      <c r="G139" s="523">
        <f t="shared" si="25"/>
        <v>33684.861741349465</v>
      </c>
      <c r="H139" s="526">
        <f t="shared" si="22"/>
        <v>34245.467118571272</v>
      </c>
      <c r="I139" s="577">
        <f t="shared" si="23"/>
        <v>34245.467118571272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18473.983692568974</v>
      </c>
      <c r="E140" s="522">
        <f>IF(+J96&lt;F139,J96,D140)</f>
        <v>18473.983692568974</v>
      </c>
      <c r="F140" s="523">
        <f t="shared" si="24"/>
        <v>0</v>
      </c>
      <c r="G140" s="523">
        <f t="shared" si="25"/>
        <v>9236.9918462844871</v>
      </c>
      <c r="H140" s="526">
        <f t="shared" si="22"/>
        <v>19522.513676002574</v>
      </c>
      <c r="I140" s="577">
        <f t="shared" si="23"/>
        <v>19522.513676002574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4"/>
        <v>0</v>
      </c>
      <c r="G141" s="523">
        <f t="shared" si="25"/>
        <v>0</v>
      </c>
      <c r="H141" s="526">
        <f t="shared" si="22"/>
        <v>0</v>
      </c>
      <c r="I141" s="577">
        <f t="shared" si="23"/>
        <v>0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1247291.9999999995</v>
      </c>
      <c r="F155" s="375"/>
      <c r="G155" s="375"/>
      <c r="H155" s="375">
        <f>SUM(H99:H154)</f>
        <v>4144834.1639341447</v>
      </c>
      <c r="I155" s="375">
        <f>SUM(I99:I154)</f>
        <v>4144834.1639341447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557768.80548021838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557768.80548021838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413</v>
      </c>
      <c r="E9" s="637" t="s">
        <v>414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4648771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110685.02380952382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>+G17</f>
        <v>341200.03757960664</v>
      </c>
      <c r="L17" s="513">
        <f t="shared" ref="L17:L72" si="1">IF(K17&lt;&gt;0,+G17-K17,0)</f>
        <v>0</v>
      </c>
      <c r="M17" s="512">
        <f>+H17</f>
        <v>341200.03757960664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743084.34805292333</v>
      </c>
      <c r="H18" s="639">
        <v>743084.34805292333</v>
      </c>
      <c r="I18" s="511">
        <f t="shared" si="0"/>
        <v>0</v>
      </c>
      <c r="J18" s="511"/>
      <c r="K18" s="518">
        <f>+G18</f>
        <v>743084.34805292333</v>
      </c>
      <c r="L18" s="519">
        <f t="shared" si="1"/>
        <v>0</v>
      </c>
      <c r="M18" s="518">
        <f>+H18</f>
        <v>743084.34805292333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128093.02325581395</v>
      </c>
      <c r="F19" s="631">
        <v>5245565.5133295516</v>
      </c>
      <c r="G19" s="630">
        <v>656695.01889722759</v>
      </c>
      <c r="H19" s="639">
        <v>656695.01889722759</v>
      </c>
      <c r="I19" s="511">
        <f t="shared" si="0"/>
        <v>0</v>
      </c>
      <c r="J19" s="511"/>
      <c r="K19" s="518">
        <f>+G19</f>
        <v>656695.01889722759</v>
      </c>
      <c r="L19" s="519">
        <f t="shared" ref="L19" si="4">IF(K19&lt;&gt;0,+G19-K19,0)</f>
        <v>0</v>
      </c>
      <c r="M19" s="518">
        <f>+H19</f>
        <v>656695.01889722759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662977.44474545564</v>
      </c>
      <c r="H20" s="639">
        <v>662977.44474545564</v>
      </c>
      <c r="I20" s="511">
        <f t="shared" si="0"/>
        <v>0</v>
      </c>
      <c r="J20" s="511"/>
      <c r="K20" s="518">
        <f>+G20</f>
        <v>662977.44474545564</v>
      </c>
      <c r="L20" s="519">
        <f t="shared" ref="L20" si="6">IF(K20&lt;&gt;0,+G20-K20,0)</f>
        <v>0</v>
      </c>
      <c r="M20" s="518">
        <f>+H20</f>
        <v>662977.44474545564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4272933.1962563815</v>
      </c>
      <c r="E21" s="630">
        <v>110685.02380952382</v>
      </c>
      <c r="F21" s="631">
        <v>4162248.1724468577</v>
      </c>
      <c r="G21" s="630">
        <v>557768.80548021838</v>
      </c>
      <c r="H21" s="639">
        <v>557768.80548021838</v>
      </c>
      <c r="I21" s="511">
        <f t="shared" si="0"/>
        <v>0</v>
      </c>
      <c r="J21" s="511"/>
      <c r="K21" s="518">
        <f>+G21</f>
        <v>557768.80548021838</v>
      </c>
      <c r="L21" s="519">
        <f t="shared" ref="L21" si="7">IF(K21&lt;&gt;0,+G21-K21,0)</f>
        <v>0</v>
      </c>
      <c r="M21" s="518">
        <f>+H21</f>
        <v>557768.80548021838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4162248.1724468577</v>
      </c>
      <c r="E22" s="522">
        <f>IF(+I14&lt;F21,I14,D22)</f>
        <v>110685.02380952382</v>
      </c>
      <c r="F22" s="523">
        <f t="shared" ref="F22:F72" si="8">+D22-E22</f>
        <v>4051563.1486373339</v>
      </c>
      <c r="G22" s="524">
        <f t="shared" ref="G22:G48" si="9">+I$12*((D22+F22)/2)+E22</f>
        <v>549376.36489416438</v>
      </c>
      <c r="H22" s="491">
        <f t="shared" ref="H22:H48" si="10">+I$13*((D22+F22)/2)+E22</f>
        <v>549376.36489416438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4051563.1486373339</v>
      </c>
      <c r="E23" s="522">
        <f>IF(+I14&lt;F22,I14,D23)</f>
        <v>110685.02380952382</v>
      </c>
      <c r="F23" s="523">
        <f t="shared" si="8"/>
        <v>3940878.1248278101</v>
      </c>
      <c r="G23" s="524">
        <f t="shared" si="9"/>
        <v>537553.21492519812</v>
      </c>
      <c r="H23" s="491">
        <f t="shared" si="10"/>
        <v>537553.21492519812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3940878.1248278101</v>
      </c>
      <c r="E24" s="522">
        <f>IF(+I14&lt;F23,I14,D24)</f>
        <v>110685.02380952382</v>
      </c>
      <c r="F24" s="523">
        <f t="shared" si="8"/>
        <v>3830193.1010182863</v>
      </c>
      <c r="G24" s="524">
        <f t="shared" si="9"/>
        <v>525730.06495623197</v>
      </c>
      <c r="H24" s="491">
        <f t="shared" si="10"/>
        <v>525730.06495623197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3830193.1010182863</v>
      </c>
      <c r="E25" s="522">
        <f>IF(+I14&lt;F24,I14,D25)</f>
        <v>110685.02380952382</v>
      </c>
      <c r="F25" s="523">
        <f t="shared" si="8"/>
        <v>3719508.0772087625</v>
      </c>
      <c r="G25" s="524">
        <f t="shared" si="9"/>
        <v>513906.91498726571</v>
      </c>
      <c r="H25" s="491">
        <f t="shared" si="10"/>
        <v>513906.91498726571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3719508.0772087625</v>
      </c>
      <c r="E26" s="522">
        <f>IF(+I14&lt;F25,I14,D26)</f>
        <v>110685.02380952382</v>
      </c>
      <c r="F26" s="523">
        <f t="shared" si="8"/>
        <v>3608823.0533992387</v>
      </c>
      <c r="G26" s="524">
        <f t="shared" si="9"/>
        <v>502083.76501829957</v>
      </c>
      <c r="H26" s="491">
        <f t="shared" si="10"/>
        <v>502083.76501829957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3608823.0533992387</v>
      </c>
      <c r="E27" s="522">
        <f>IF(+I14&lt;F26,I14,D27)</f>
        <v>110685.02380952382</v>
      </c>
      <c r="F27" s="523">
        <f t="shared" si="8"/>
        <v>3498138.0295897149</v>
      </c>
      <c r="G27" s="524">
        <f t="shared" si="9"/>
        <v>490260.61504933331</v>
      </c>
      <c r="H27" s="491">
        <f t="shared" si="10"/>
        <v>490260.61504933331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3498138.0295897149</v>
      </c>
      <c r="E28" s="522">
        <f>IF(+I14&lt;F27,I14,D28)</f>
        <v>110685.02380952382</v>
      </c>
      <c r="F28" s="523">
        <f t="shared" si="8"/>
        <v>3387453.0057801912</v>
      </c>
      <c r="G28" s="524">
        <f t="shared" si="9"/>
        <v>478437.46508036717</v>
      </c>
      <c r="H28" s="491">
        <f t="shared" si="10"/>
        <v>478437.46508036717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3387453.0057801912</v>
      </c>
      <c r="E29" s="522">
        <f>IF(+I14&lt;F28,I14,D29)</f>
        <v>110685.02380952382</v>
      </c>
      <c r="F29" s="523">
        <f t="shared" si="8"/>
        <v>3276767.9819706674</v>
      </c>
      <c r="G29" s="524">
        <f t="shared" si="9"/>
        <v>466614.31511140103</v>
      </c>
      <c r="H29" s="491">
        <f t="shared" si="10"/>
        <v>466614.31511140103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3276767.9819706674</v>
      </c>
      <c r="E30" s="522">
        <f>IF(+I14&lt;F29,I14,D30)</f>
        <v>110685.02380952382</v>
      </c>
      <c r="F30" s="523">
        <f t="shared" si="8"/>
        <v>3166082.9581611436</v>
      </c>
      <c r="G30" s="524">
        <f t="shared" si="9"/>
        <v>454791.16514243488</v>
      </c>
      <c r="H30" s="491">
        <f t="shared" si="10"/>
        <v>454791.16514243488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3166082.9581611436</v>
      </c>
      <c r="E31" s="522">
        <f>IF(+I14&lt;F30,I14,D31)</f>
        <v>110685.02380952382</v>
      </c>
      <c r="F31" s="523">
        <f t="shared" si="8"/>
        <v>3055397.9343516198</v>
      </c>
      <c r="G31" s="524">
        <f t="shared" si="9"/>
        <v>442968.01517346862</v>
      </c>
      <c r="H31" s="491">
        <f t="shared" si="10"/>
        <v>442968.01517346862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3055397.9343516198</v>
      </c>
      <c r="E32" s="522">
        <f>IF(+I14&lt;F31,I14,D32)</f>
        <v>110685.02380952382</v>
      </c>
      <c r="F32" s="523">
        <f t="shared" si="8"/>
        <v>2944712.910542096</v>
      </c>
      <c r="G32" s="524">
        <f t="shared" si="9"/>
        <v>431144.86520450248</v>
      </c>
      <c r="H32" s="491">
        <f t="shared" si="10"/>
        <v>431144.86520450248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2944712.910542096</v>
      </c>
      <c r="E33" s="522">
        <f>IF(+I14&lt;F32,I14,D33)</f>
        <v>110685.02380952382</v>
      </c>
      <c r="F33" s="523">
        <f t="shared" si="8"/>
        <v>2834027.8867325722</v>
      </c>
      <c r="G33" s="524">
        <f t="shared" si="9"/>
        <v>419321.71523553622</v>
      </c>
      <c r="H33" s="491">
        <f t="shared" si="10"/>
        <v>419321.71523553622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2834027.8867325722</v>
      </c>
      <c r="E34" s="522">
        <f>IF(+I14&lt;F33,I14,D34)</f>
        <v>110685.02380952382</v>
      </c>
      <c r="F34" s="523">
        <f t="shared" si="8"/>
        <v>2723342.8629230484</v>
      </c>
      <c r="G34" s="524">
        <f t="shared" si="9"/>
        <v>407498.56526657008</v>
      </c>
      <c r="H34" s="491">
        <f t="shared" si="10"/>
        <v>407498.56526657008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2723342.8629230484</v>
      </c>
      <c r="E35" s="522">
        <f>IF(+I14&lt;F34,I14,D35)</f>
        <v>110685.02380952382</v>
      </c>
      <c r="F35" s="523">
        <f t="shared" si="8"/>
        <v>2612657.8391135246</v>
      </c>
      <c r="G35" s="524">
        <f t="shared" si="9"/>
        <v>395675.41529760382</v>
      </c>
      <c r="H35" s="491">
        <f t="shared" si="10"/>
        <v>395675.41529760382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2612657.8391135246</v>
      </c>
      <c r="E36" s="522">
        <f>IF(+I14&lt;F35,I14,D36)</f>
        <v>110685.02380952382</v>
      </c>
      <c r="F36" s="523">
        <f t="shared" si="8"/>
        <v>2501972.8153040009</v>
      </c>
      <c r="G36" s="524">
        <f t="shared" si="9"/>
        <v>383852.26532863767</v>
      </c>
      <c r="H36" s="491">
        <f t="shared" si="10"/>
        <v>383852.26532863767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2501972.8153040009</v>
      </c>
      <c r="E37" s="522">
        <f>IF(+I14&lt;F36,I14,D37)</f>
        <v>110685.02380952382</v>
      </c>
      <c r="F37" s="523">
        <f t="shared" si="8"/>
        <v>2391287.7914944771</v>
      </c>
      <c r="G37" s="524">
        <f t="shared" si="9"/>
        <v>372029.11535967141</v>
      </c>
      <c r="H37" s="491">
        <f t="shared" si="10"/>
        <v>372029.11535967141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2391287.7914944771</v>
      </c>
      <c r="E38" s="522">
        <f>IF(+I14&lt;F37,I14,D38)</f>
        <v>110685.02380952382</v>
      </c>
      <c r="F38" s="523">
        <f t="shared" si="8"/>
        <v>2280602.7676849533</v>
      </c>
      <c r="G38" s="524">
        <f t="shared" si="9"/>
        <v>360205.96539070527</v>
      </c>
      <c r="H38" s="491">
        <f t="shared" si="10"/>
        <v>360205.96539070527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2280602.7676849533</v>
      </c>
      <c r="E39" s="522">
        <f>IF(+I14&lt;F38,I14,D39)</f>
        <v>110685.02380952382</v>
      </c>
      <c r="F39" s="523">
        <f t="shared" si="8"/>
        <v>2169917.7438754295</v>
      </c>
      <c r="G39" s="524">
        <f t="shared" si="9"/>
        <v>348382.81542173901</v>
      </c>
      <c r="H39" s="491">
        <f t="shared" si="10"/>
        <v>348382.81542173901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2169917.7438754295</v>
      </c>
      <c r="E40" s="522">
        <f>IF(+I14&lt;F39,I14,D40)</f>
        <v>110685.02380952382</v>
      </c>
      <c r="F40" s="523">
        <f t="shared" si="8"/>
        <v>2059232.7200659057</v>
      </c>
      <c r="G40" s="524">
        <f t="shared" si="9"/>
        <v>336559.66545277287</v>
      </c>
      <c r="H40" s="491">
        <f t="shared" si="10"/>
        <v>336559.66545277287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2059232.7200659057</v>
      </c>
      <c r="E41" s="522">
        <f>IF(+I14&lt;F40,I14,D41)</f>
        <v>110685.02380952382</v>
      </c>
      <c r="F41" s="523">
        <f t="shared" si="8"/>
        <v>1948547.6962563819</v>
      </c>
      <c r="G41" s="524">
        <f t="shared" si="9"/>
        <v>324736.51548380672</v>
      </c>
      <c r="H41" s="491">
        <f t="shared" si="10"/>
        <v>324736.51548380672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1948547.6962563819</v>
      </c>
      <c r="E42" s="522">
        <f>IF(+I14&lt;F41,I14,D42)</f>
        <v>110685.02380952382</v>
      </c>
      <c r="F42" s="523">
        <f t="shared" si="8"/>
        <v>1837862.6724468581</v>
      </c>
      <c r="G42" s="524">
        <f t="shared" si="9"/>
        <v>312913.36551484047</v>
      </c>
      <c r="H42" s="491">
        <f t="shared" si="10"/>
        <v>312913.36551484047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1837862.6724468581</v>
      </c>
      <c r="E43" s="522">
        <f>IF(+I14&lt;F42,I14,D43)</f>
        <v>110685.02380952382</v>
      </c>
      <c r="F43" s="523">
        <f t="shared" si="8"/>
        <v>1727177.6486373344</v>
      </c>
      <c r="G43" s="524">
        <f t="shared" si="9"/>
        <v>301090.21554587432</v>
      </c>
      <c r="H43" s="491">
        <f t="shared" si="10"/>
        <v>301090.21554587432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1727177.6486373344</v>
      </c>
      <c r="E44" s="522">
        <f>IF(+I14&lt;F43,I14,D44)</f>
        <v>110685.02380952382</v>
      </c>
      <c r="F44" s="523">
        <f t="shared" si="8"/>
        <v>1616492.6248278106</v>
      </c>
      <c r="G44" s="524">
        <f t="shared" si="9"/>
        <v>289267.06557690812</v>
      </c>
      <c r="H44" s="491">
        <f t="shared" si="10"/>
        <v>289267.06557690812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1616492.6248278106</v>
      </c>
      <c r="E45" s="522">
        <f>IF(+I14&lt;F44,I14,D45)</f>
        <v>110685.02380952382</v>
      </c>
      <c r="F45" s="523">
        <f t="shared" si="8"/>
        <v>1505807.6010182868</v>
      </c>
      <c r="G45" s="524">
        <f t="shared" si="9"/>
        <v>277443.91560794192</v>
      </c>
      <c r="H45" s="491">
        <f t="shared" si="10"/>
        <v>277443.91560794192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1505807.6010182868</v>
      </c>
      <c r="E46" s="522">
        <f>IF(+I14&lt;F45,I14,D46)</f>
        <v>110685.02380952382</v>
      </c>
      <c r="F46" s="523">
        <f t="shared" si="8"/>
        <v>1395122.577208763</v>
      </c>
      <c r="G46" s="524">
        <f t="shared" si="9"/>
        <v>265620.76563897578</v>
      </c>
      <c r="H46" s="491">
        <f t="shared" si="10"/>
        <v>265620.76563897578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1395122.577208763</v>
      </c>
      <c r="E47" s="522">
        <f>IF(+I14&lt;F46,I14,D47)</f>
        <v>110685.02380952382</v>
      </c>
      <c r="F47" s="523">
        <f t="shared" si="8"/>
        <v>1284437.5533992392</v>
      </c>
      <c r="G47" s="524">
        <f t="shared" si="9"/>
        <v>253797.61567000955</v>
      </c>
      <c r="H47" s="491">
        <f t="shared" si="10"/>
        <v>253797.61567000955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1284437.5533992392</v>
      </c>
      <c r="E48" s="522">
        <f>IF(+I14&lt;F47,I14,D48)</f>
        <v>110685.02380952382</v>
      </c>
      <c r="F48" s="523">
        <f t="shared" si="8"/>
        <v>1173752.5295897154</v>
      </c>
      <c r="G48" s="524">
        <f t="shared" si="9"/>
        <v>241974.46570104334</v>
      </c>
      <c r="H48" s="491">
        <f t="shared" si="10"/>
        <v>241974.46570104334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1173752.5295897154</v>
      </c>
      <c r="E49" s="522">
        <f>IF(+I14&lt;F48,I14,D49)</f>
        <v>110685.02380952382</v>
      </c>
      <c r="F49" s="523">
        <f t="shared" si="8"/>
        <v>1063067.5057801916</v>
      </c>
      <c r="G49" s="524">
        <f t="shared" ref="G49:G72" si="11">+I$12*((D49+F49)/2)+E49</f>
        <v>230151.31573207717</v>
      </c>
      <c r="H49" s="491">
        <f t="shared" ref="H49:H72" si="12">+I$13*((D49+F49)/2)+E49</f>
        <v>230151.31573207717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1063067.5057801916</v>
      </c>
      <c r="E50" s="522">
        <f>IF(+I14&lt;F49,I14,D50)</f>
        <v>110685.02380952382</v>
      </c>
      <c r="F50" s="523">
        <f t="shared" si="8"/>
        <v>952382.48197066784</v>
      </c>
      <c r="G50" s="524">
        <f t="shared" si="11"/>
        <v>218328.16576311097</v>
      </c>
      <c r="H50" s="491">
        <f t="shared" si="12"/>
        <v>218328.16576311097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952382.48197066784</v>
      </c>
      <c r="E51" s="522">
        <f>IF(+I14&lt;F50,I14,D51)</f>
        <v>110685.02380952382</v>
      </c>
      <c r="F51" s="523">
        <f t="shared" si="8"/>
        <v>841697.45816114405</v>
      </c>
      <c r="G51" s="524">
        <f t="shared" si="11"/>
        <v>206505.01579414477</v>
      </c>
      <c r="H51" s="491">
        <f t="shared" si="12"/>
        <v>206505.01579414477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841697.45816114405</v>
      </c>
      <c r="E52" s="522">
        <f>IF(+I14&lt;F51,I14,D52)</f>
        <v>110685.02380952382</v>
      </c>
      <c r="F52" s="523">
        <f t="shared" si="8"/>
        <v>731012.43435162026</v>
      </c>
      <c r="G52" s="524">
        <f t="shared" si="11"/>
        <v>194681.86582517857</v>
      </c>
      <c r="H52" s="491">
        <f t="shared" si="12"/>
        <v>194681.86582517857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731012.43435162026</v>
      </c>
      <c r="E53" s="522">
        <f>IF(+I14&lt;F52,I14,D53)</f>
        <v>110685.02380952382</v>
      </c>
      <c r="F53" s="523">
        <f t="shared" si="8"/>
        <v>620327.41054209648</v>
      </c>
      <c r="G53" s="524">
        <f t="shared" si="11"/>
        <v>182858.7158562124</v>
      </c>
      <c r="H53" s="491">
        <f t="shared" si="12"/>
        <v>182858.7158562124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620327.41054209648</v>
      </c>
      <c r="E54" s="522">
        <f>IF(+I14&lt;F53,I14,D54)</f>
        <v>110685.02380952382</v>
      </c>
      <c r="F54" s="523">
        <f t="shared" si="8"/>
        <v>509642.38673257269</v>
      </c>
      <c r="G54" s="524">
        <f t="shared" si="11"/>
        <v>171035.56588724619</v>
      </c>
      <c r="H54" s="491">
        <f t="shared" si="12"/>
        <v>171035.56588724619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509642.38673257269</v>
      </c>
      <c r="E55" s="522">
        <f>IF(+I14&lt;F54,I14,D55)</f>
        <v>110685.02380952382</v>
      </c>
      <c r="F55" s="523">
        <f t="shared" si="8"/>
        <v>398957.3629230489</v>
      </c>
      <c r="G55" s="524">
        <f t="shared" si="11"/>
        <v>159212.41591828002</v>
      </c>
      <c r="H55" s="491">
        <f t="shared" si="12"/>
        <v>159212.41591828002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398957.3629230489</v>
      </c>
      <c r="E56" s="522">
        <f>IF(+I14&lt;F55,I14,D56)</f>
        <v>110685.02380952382</v>
      </c>
      <c r="F56" s="523">
        <f t="shared" si="8"/>
        <v>288272.33911352511</v>
      </c>
      <c r="G56" s="524">
        <f t="shared" si="11"/>
        <v>147389.26594931382</v>
      </c>
      <c r="H56" s="491">
        <f t="shared" si="12"/>
        <v>147389.26594931382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288272.33911352511</v>
      </c>
      <c r="E57" s="522">
        <f>IF(+I14&lt;F56,I14,D57)</f>
        <v>110685.02380952382</v>
      </c>
      <c r="F57" s="523">
        <f t="shared" si="8"/>
        <v>177587.3153040013</v>
      </c>
      <c r="G57" s="524">
        <f t="shared" si="11"/>
        <v>135566.11598034762</v>
      </c>
      <c r="H57" s="491">
        <f t="shared" si="12"/>
        <v>135566.11598034762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177587.3153040013</v>
      </c>
      <c r="E58" s="522">
        <f>IF(+I14&lt;F57,I14,D58)</f>
        <v>110685.02380952382</v>
      </c>
      <c r="F58" s="523">
        <f t="shared" si="8"/>
        <v>66902.291494477482</v>
      </c>
      <c r="G58" s="524">
        <f t="shared" si="11"/>
        <v>123742.96601138143</v>
      </c>
      <c r="H58" s="491">
        <f t="shared" si="12"/>
        <v>123742.96601138143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66902.291494477482</v>
      </c>
      <c r="E59" s="522">
        <f>IF(+I14&lt;F58,I14,D59)</f>
        <v>66902.291494477482</v>
      </c>
      <c r="F59" s="523">
        <f t="shared" si="8"/>
        <v>0</v>
      </c>
      <c r="G59" s="524">
        <f t="shared" si="11"/>
        <v>70475.475103164747</v>
      </c>
      <c r="H59" s="491">
        <f t="shared" si="12"/>
        <v>70475.475103164747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11"/>
        <v>0</v>
      </c>
      <c r="H60" s="491">
        <f t="shared" si="12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4648771.0000000019</v>
      </c>
      <c r="F73" s="375"/>
      <c r="G73" s="375">
        <f>SUM(G17:G72)</f>
        <v>15484908.751611194</v>
      </c>
      <c r="H73" s="375">
        <f>SUM(H17:H72)</f>
        <v>15484908.751611194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557768.80548021838</v>
      </c>
      <c r="N87" s="546">
        <f>IF(J92&lt;D11,0,VLOOKUP(J92,C17:O72,11))</f>
        <v>557768.80548021838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597248.06775766809</v>
      </c>
      <c r="N88" s="550">
        <f>IF(J92&lt;D11,0,VLOOKUP(J92,C99:P154,7))</f>
        <v>597248.06775766809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39479.262277449714</v>
      </c>
      <c r="N89" s="555">
        <f>+N88-N87</f>
        <v>39479.262277449714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4648771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113384.65853658537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13">+I99-H99</f>
        <v>0</v>
      </c>
      <c r="K99" s="514"/>
      <c r="L99" s="512">
        <f>+H99</f>
        <v>231808.65934946379</v>
      </c>
      <c r="M99" s="513">
        <f t="shared" ref="M99:M130" si="14">IF(L99&lt;&gt;0,+H99-L99,0)</f>
        <v>0</v>
      </c>
      <c r="N99" s="512">
        <f>+I99</f>
        <v>231808.65934946379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13"/>
        <v>0</v>
      </c>
      <c r="K100" s="514"/>
      <c r="L100" s="655">
        <f>+H100</f>
        <v>595870.17682545946</v>
      </c>
      <c r="M100" s="514">
        <f t="shared" si="14"/>
        <v>0</v>
      </c>
      <c r="N100" s="655">
        <f>+I100</f>
        <v>595870.17682545946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>IU</v>
      </c>
      <c r="C101" s="507">
        <f>IF(D93="","-",+C100+1)</f>
        <v>2019</v>
      </c>
      <c r="D101" s="629">
        <v>4538067.7619047621</v>
      </c>
      <c r="E101" s="630">
        <v>108110.95348837209</v>
      </c>
      <c r="F101" s="631">
        <v>4429956.8084163899</v>
      </c>
      <c r="G101" s="631">
        <v>4484012.285160576</v>
      </c>
      <c r="H101" s="633">
        <v>588082.07919327903</v>
      </c>
      <c r="I101" s="634">
        <v>588082.07919327903</v>
      </c>
      <c r="J101" s="514">
        <f t="shared" si="13"/>
        <v>0</v>
      </c>
      <c r="K101" s="514"/>
      <c r="L101" s="655">
        <f>+H101</f>
        <v>588082.07919327903</v>
      </c>
      <c r="M101" s="514">
        <f t="shared" ref="M101" si="18">IF(L101&lt;&gt;0,+H101-L101,0)</f>
        <v>0</v>
      </c>
      <c r="N101" s="655">
        <f>+I101</f>
        <v>588082.07919327903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4429956.8084163899</v>
      </c>
      <c r="E102" s="630">
        <v>110685.02380952382</v>
      </c>
      <c r="F102" s="631">
        <v>4319271.7846068656</v>
      </c>
      <c r="G102" s="631">
        <v>4374614.2965116277</v>
      </c>
      <c r="H102" s="633">
        <v>581279.04939779744</v>
      </c>
      <c r="I102" s="634">
        <v>581279.04939779744</v>
      </c>
      <c r="J102" s="514">
        <f t="shared" si="13"/>
        <v>0</v>
      </c>
      <c r="K102" s="514"/>
      <c r="L102" s="655">
        <f>+H102</f>
        <v>581279.04939779744</v>
      </c>
      <c r="M102" s="514">
        <f t="shared" ref="M102" si="19">IF(L102&lt;&gt;0,+H102-L102,0)</f>
        <v>0</v>
      </c>
      <c r="N102" s="655">
        <f>+I102</f>
        <v>581279.04939779744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4319271.7846068656</v>
      </c>
      <c r="E103" s="522">
        <f>IF(+J96&lt;F102,J96,D103)</f>
        <v>113384.65853658537</v>
      </c>
      <c r="F103" s="523">
        <f t="shared" ref="F103:F130" si="20">+D103-E103</f>
        <v>4205887.1260702806</v>
      </c>
      <c r="G103" s="523">
        <f t="shared" ref="G103:G130" si="21">+(F103+D103)/2</f>
        <v>4262579.4553385731</v>
      </c>
      <c r="H103" s="526">
        <f t="shared" ref="H103:H154" si="22">+J$94*G103+E103</f>
        <v>597248.06775766809</v>
      </c>
      <c r="I103" s="577">
        <f t="shared" ref="I103:I154" si="23">+J$95*G103+E103</f>
        <v>597248.06775766809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4205887.1260702806</v>
      </c>
      <c r="E104" s="522">
        <f>IF(+J96&lt;F103,J96,D104)</f>
        <v>113384.65853658537</v>
      </c>
      <c r="F104" s="523">
        <f t="shared" si="20"/>
        <v>4092502.467533695</v>
      </c>
      <c r="G104" s="523">
        <f t="shared" si="21"/>
        <v>4149194.796801988</v>
      </c>
      <c r="H104" s="526">
        <f t="shared" si="22"/>
        <v>584377.29596145707</v>
      </c>
      <c r="I104" s="577">
        <f t="shared" si="23"/>
        <v>584377.29596145707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4092502.467533695</v>
      </c>
      <c r="E105" s="522">
        <f>IF(+J96&lt;F104,J96,D105)</f>
        <v>113384.65853658537</v>
      </c>
      <c r="F105" s="523">
        <f t="shared" si="20"/>
        <v>3979117.8089971095</v>
      </c>
      <c r="G105" s="523">
        <f t="shared" si="21"/>
        <v>4035810.1382654021</v>
      </c>
      <c r="H105" s="526">
        <f t="shared" si="22"/>
        <v>571506.52416524594</v>
      </c>
      <c r="I105" s="577">
        <f t="shared" si="23"/>
        <v>571506.52416524594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3979117.8089971095</v>
      </c>
      <c r="E106" s="522">
        <f>IF(+J96&lt;F105,J96,D106)</f>
        <v>113384.65853658537</v>
      </c>
      <c r="F106" s="523">
        <f t="shared" si="20"/>
        <v>3865733.150460524</v>
      </c>
      <c r="G106" s="523">
        <f t="shared" si="21"/>
        <v>3922425.479728817</v>
      </c>
      <c r="H106" s="526">
        <f t="shared" si="22"/>
        <v>558635.7523690348</v>
      </c>
      <c r="I106" s="577">
        <f t="shared" si="23"/>
        <v>558635.7523690348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3865733.150460524</v>
      </c>
      <c r="E107" s="522">
        <f>IF(+J96&lt;F106,J96,D107)</f>
        <v>113384.65853658537</v>
      </c>
      <c r="F107" s="523">
        <f t="shared" si="20"/>
        <v>3752348.4919239385</v>
      </c>
      <c r="G107" s="523">
        <f t="shared" si="21"/>
        <v>3809040.821192231</v>
      </c>
      <c r="H107" s="526">
        <f t="shared" si="22"/>
        <v>545764.98057282367</v>
      </c>
      <c r="I107" s="577">
        <f t="shared" si="23"/>
        <v>545764.98057282367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3752348.4919239385</v>
      </c>
      <c r="E108" s="522">
        <f>IF(+J96&lt;F107,J96,D108)</f>
        <v>113384.65853658537</v>
      </c>
      <c r="F108" s="523">
        <f t="shared" si="20"/>
        <v>3638963.833387353</v>
      </c>
      <c r="G108" s="523">
        <f t="shared" si="21"/>
        <v>3695656.162655646</v>
      </c>
      <c r="H108" s="526">
        <f t="shared" si="22"/>
        <v>532894.20877661265</v>
      </c>
      <c r="I108" s="577">
        <f t="shared" si="23"/>
        <v>532894.20877661265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3638963.833387353</v>
      </c>
      <c r="E109" s="522">
        <f>IF(+J96&lt;F108,J96,D109)</f>
        <v>113384.65853658537</v>
      </c>
      <c r="F109" s="523">
        <f t="shared" si="20"/>
        <v>3525579.1748507675</v>
      </c>
      <c r="G109" s="523">
        <f t="shared" si="21"/>
        <v>3582271.50411906</v>
      </c>
      <c r="H109" s="526">
        <f t="shared" si="22"/>
        <v>520023.4369804014</v>
      </c>
      <c r="I109" s="577">
        <f t="shared" si="23"/>
        <v>520023.4369804014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3525579.1748507675</v>
      </c>
      <c r="E110" s="522">
        <f>IF(+J96&lt;F109,J96,D110)</f>
        <v>113384.65853658537</v>
      </c>
      <c r="F110" s="523">
        <f t="shared" si="20"/>
        <v>3412194.516314182</v>
      </c>
      <c r="G110" s="523">
        <f t="shared" si="21"/>
        <v>3468886.845582475</v>
      </c>
      <c r="H110" s="526">
        <f t="shared" si="22"/>
        <v>507152.66518419038</v>
      </c>
      <c r="I110" s="577">
        <f t="shared" si="23"/>
        <v>507152.66518419038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3412194.516314182</v>
      </c>
      <c r="E111" s="522">
        <f>IF(+J96&lt;F110,J96,D111)</f>
        <v>113384.65853658537</v>
      </c>
      <c r="F111" s="523">
        <f t="shared" si="20"/>
        <v>3298809.8577775965</v>
      </c>
      <c r="G111" s="523">
        <f t="shared" si="21"/>
        <v>3355502.187045889</v>
      </c>
      <c r="H111" s="526">
        <f t="shared" si="22"/>
        <v>494281.89338797925</v>
      </c>
      <c r="I111" s="577">
        <f t="shared" si="23"/>
        <v>494281.89338797925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3298809.8577775965</v>
      </c>
      <c r="E112" s="522">
        <f>IF(+J96&lt;F111,J96,D112)</f>
        <v>113384.65853658537</v>
      </c>
      <c r="F112" s="523">
        <f t="shared" si="20"/>
        <v>3185425.1992410109</v>
      </c>
      <c r="G112" s="523">
        <f t="shared" si="21"/>
        <v>3242117.5285093039</v>
      </c>
      <c r="H112" s="526">
        <f t="shared" si="22"/>
        <v>481411.12159176823</v>
      </c>
      <c r="I112" s="577">
        <f t="shared" si="23"/>
        <v>481411.12159176823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3185425.1992410109</v>
      </c>
      <c r="E113" s="522">
        <f>IF(+J96&lt;F112,J96,D113)</f>
        <v>113384.65853658537</v>
      </c>
      <c r="F113" s="523">
        <f t="shared" si="20"/>
        <v>3072040.5407044254</v>
      </c>
      <c r="G113" s="523">
        <f t="shared" si="21"/>
        <v>3128732.8699727179</v>
      </c>
      <c r="H113" s="526">
        <f t="shared" si="22"/>
        <v>468540.34979555698</v>
      </c>
      <c r="I113" s="577">
        <f t="shared" si="23"/>
        <v>468540.34979555698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3072040.5407044254</v>
      </c>
      <c r="E114" s="522">
        <f>IF(+J96&lt;F113,J96,D114)</f>
        <v>113384.65853658537</v>
      </c>
      <c r="F114" s="523">
        <f t="shared" si="20"/>
        <v>2958655.8821678399</v>
      </c>
      <c r="G114" s="523">
        <f t="shared" si="21"/>
        <v>3015348.2114361329</v>
      </c>
      <c r="H114" s="526">
        <f t="shared" si="22"/>
        <v>455669.57799934596</v>
      </c>
      <c r="I114" s="577">
        <f t="shared" si="23"/>
        <v>455669.57799934596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2958655.8821678399</v>
      </c>
      <c r="E115" s="522">
        <f>IF(+J96&lt;F114,J96,D115)</f>
        <v>113384.65853658537</v>
      </c>
      <c r="F115" s="523">
        <f t="shared" si="20"/>
        <v>2845271.2236312544</v>
      </c>
      <c r="G115" s="523">
        <f t="shared" si="21"/>
        <v>2901963.5528995469</v>
      </c>
      <c r="H115" s="526">
        <f t="shared" si="22"/>
        <v>442798.80620313482</v>
      </c>
      <c r="I115" s="577">
        <f t="shared" si="23"/>
        <v>442798.80620313482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2845271.2236312544</v>
      </c>
      <c r="E116" s="522">
        <f>IF(+J96&lt;F115,J96,D116)</f>
        <v>113384.65853658537</v>
      </c>
      <c r="F116" s="523">
        <f t="shared" si="20"/>
        <v>2731886.5650946689</v>
      </c>
      <c r="G116" s="523">
        <f t="shared" si="21"/>
        <v>2788578.8943629619</v>
      </c>
      <c r="H116" s="526">
        <f t="shared" si="22"/>
        <v>429928.03440692381</v>
      </c>
      <c r="I116" s="577">
        <f t="shared" si="23"/>
        <v>429928.03440692381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2731886.5650946689</v>
      </c>
      <c r="E117" s="522">
        <f>IF(+J96&lt;F116,J96,D117)</f>
        <v>113384.65853658537</v>
      </c>
      <c r="F117" s="523">
        <f t="shared" si="20"/>
        <v>2618501.9065580834</v>
      </c>
      <c r="G117" s="523">
        <f t="shared" si="21"/>
        <v>2675194.2358263759</v>
      </c>
      <c r="H117" s="526">
        <f t="shared" si="22"/>
        <v>417057.26261071255</v>
      </c>
      <c r="I117" s="577">
        <f t="shared" si="23"/>
        <v>417057.26261071255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2618501.9065580834</v>
      </c>
      <c r="E118" s="522">
        <f>IF(+J96&lt;F117,J96,D118)</f>
        <v>113384.65853658537</v>
      </c>
      <c r="F118" s="523">
        <f t="shared" si="20"/>
        <v>2505117.2480214979</v>
      </c>
      <c r="G118" s="523">
        <f t="shared" si="21"/>
        <v>2561809.5772897908</v>
      </c>
      <c r="H118" s="526">
        <f t="shared" si="22"/>
        <v>404186.49081450154</v>
      </c>
      <c r="I118" s="577">
        <f t="shared" si="23"/>
        <v>404186.49081450154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2505117.2480214979</v>
      </c>
      <c r="E119" s="522">
        <f>IF(+J96&lt;F118,J96,D119)</f>
        <v>113384.65853658537</v>
      </c>
      <c r="F119" s="523">
        <f t="shared" si="20"/>
        <v>2391732.5894849123</v>
      </c>
      <c r="G119" s="523">
        <f t="shared" si="21"/>
        <v>2448424.9187532049</v>
      </c>
      <c r="H119" s="526">
        <f t="shared" si="22"/>
        <v>391315.7190182904</v>
      </c>
      <c r="I119" s="577">
        <f t="shared" si="23"/>
        <v>391315.7190182904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2391732.5894849123</v>
      </c>
      <c r="E120" s="522">
        <f>IF(+J96&lt;F119,J96,D120)</f>
        <v>113384.65853658537</v>
      </c>
      <c r="F120" s="523">
        <f t="shared" si="20"/>
        <v>2278347.9309483268</v>
      </c>
      <c r="G120" s="523">
        <f t="shared" si="21"/>
        <v>2335040.2602166198</v>
      </c>
      <c r="H120" s="526">
        <f t="shared" si="22"/>
        <v>378444.94722207938</v>
      </c>
      <c r="I120" s="577">
        <f t="shared" si="23"/>
        <v>378444.94722207938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2278347.9309483268</v>
      </c>
      <c r="E121" s="522">
        <f>IF(+J96&lt;F120,J96,D121)</f>
        <v>113384.65853658537</v>
      </c>
      <c r="F121" s="523">
        <f t="shared" si="20"/>
        <v>2164963.2724117413</v>
      </c>
      <c r="G121" s="523">
        <f t="shared" si="21"/>
        <v>2221655.6016800338</v>
      </c>
      <c r="H121" s="526">
        <f t="shared" si="22"/>
        <v>365574.17542586813</v>
      </c>
      <c r="I121" s="577">
        <f t="shared" si="23"/>
        <v>365574.17542586813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2164963.2724117413</v>
      </c>
      <c r="E122" s="522">
        <f>IF(+J96&lt;F121,J96,D122)</f>
        <v>113384.65853658537</v>
      </c>
      <c r="F122" s="523">
        <f t="shared" si="20"/>
        <v>2051578.613875156</v>
      </c>
      <c r="G122" s="523">
        <f t="shared" si="21"/>
        <v>2108270.9431434488</v>
      </c>
      <c r="H122" s="526">
        <f t="shared" si="22"/>
        <v>352703.40362965711</v>
      </c>
      <c r="I122" s="577">
        <f t="shared" si="23"/>
        <v>352703.40362965711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2051578.613875156</v>
      </c>
      <c r="E123" s="522">
        <f>IF(+J96&lt;F122,J96,D123)</f>
        <v>113384.65853658537</v>
      </c>
      <c r="F123" s="523">
        <f t="shared" si="20"/>
        <v>1938193.9553385708</v>
      </c>
      <c r="G123" s="523">
        <f t="shared" si="21"/>
        <v>1994886.2846068633</v>
      </c>
      <c r="H123" s="526">
        <f t="shared" si="22"/>
        <v>339832.63183344598</v>
      </c>
      <c r="I123" s="577">
        <f t="shared" si="23"/>
        <v>339832.63183344598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1938193.9553385708</v>
      </c>
      <c r="E124" s="522">
        <f>IF(+J96&lt;F123,J96,D124)</f>
        <v>113384.65853658537</v>
      </c>
      <c r="F124" s="523">
        <f t="shared" si="20"/>
        <v>1824809.2968019855</v>
      </c>
      <c r="G124" s="523">
        <f t="shared" si="21"/>
        <v>1881501.6260702782</v>
      </c>
      <c r="H124" s="526">
        <f t="shared" si="22"/>
        <v>326961.86003723496</v>
      </c>
      <c r="I124" s="577">
        <f t="shared" si="23"/>
        <v>326961.86003723496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1824809.2968019855</v>
      </c>
      <c r="E125" s="522">
        <f>IF(+J96&lt;F124,J96,D125)</f>
        <v>113384.65853658537</v>
      </c>
      <c r="F125" s="523">
        <f t="shared" si="20"/>
        <v>1711424.6382654002</v>
      </c>
      <c r="G125" s="523">
        <f t="shared" si="21"/>
        <v>1768116.9675336927</v>
      </c>
      <c r="H125" s="526">
        <f t="shared" si="22"/>
        <v>314091.08824102383</v>
      </c>
      <c r="I125" s="577">
        <f t="shared" si="23"/>
        <v>314091.08824102383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1711424.6382654002</v>
      </c>
      <c r="E126" s="522">
        <f>IF(+J96&lt;F125,J96,D126)</f>
        <v>113384.65853658537</v>
      </c>
      <c r="F126" s="523">
        <f t="shared" si="20"/>
        <v>1598039.9797288149</v>
      </c>
      <c r="G126" s="523">
        <f t="shared" si="21"/>
        <v>1654732.3089971077</v>
      </c>
      <c r="H126" s="526">
        <f t="shared" si="22"/>
        <v>301220.31644481281</v>
      </c>
      <c r="I126" s="577">
        <f t="shared" si="23"/>
        <v>301220.31644481281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1598039.9797288149</v>
      </c>
      <c r="E127" s="522">
        <f>IF(+J96&lt;F126,J96,D127)</f>
        <v>113384.65853658537</v>
      </c>
      <c r="F127" s="523">
        <f t="shared" si="20"/>
        <v>1484655.3211922296</v>
      </c>
      <c r="G127" s="523">
        <f t="shared" si="21"/>
        <v>1541347.6504605222</v>
      </c>
      <c r="H127" s="526">
        <f t="shared" si="22"/>
        <v>288349.54464860167</v>
      </c>
      <c r="I127" s="577">
        <f t="shared" si="23"/>
        <v>288349.54464860167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1484655.3211922296</v>
      </c>
      <c r="E128" s="522">
        <f>IF(+J96&lt;F127,J96,D128)</f>
        <v>113384.65853658537</v>
      </c>
      <c r="F128" s="523">
        <f t="shared" si="20"/>
        <v>1371270.6626556444</v>
      </c>
      <c r="G128" s="523">
        <f t="shared" si="21"/>
        <v>1427962.9919239371</v>
      </c>
      <c r="H128" s="526">
        <f t="shared" si="22"/>
        <v>275478.77285239066</v>
      </c>
      <c r="I128" s="577">
        <f t="shared" si="23"/>
        <v>275478.77285239066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1371270.6626556444</v>
      </c>
      <c r="E129" s="522">
        <f>IF(+J96&lt;F128,J96,D129)</f>
        <v>113384.65853658537</v>
      </c>
      <c r="F129" s="523">
        <f t="shared" si="20"/>
        <v>1257886.0041190591</v>
      </c>
      <c r="G129" s="523">
        <f t="shared" si="21"/>
        <v>1314578.3333873516</v>
      </c>
      <c r="H129" s="526">
        <f t="shared" si="22"/>
        <v>262608.00105617952</v>
      </c>
      <c r="I129" s="577">
        <f t="shared" si="23"/>
        <v>262608.00105617952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1257886.0041190591</v>
      </c>
      <c r="E130" s="522">
        <f>IF(+J96&lt;F129,J96,D130)</f>
        <v>113384.65853658537</v>
      </c>
      <c r="F130" s="523">
        <f t="shared" si="20"/>
        <v>1144501.3455824738</v>
      </c>
      <c r="G130" s="523">
        <f t="shared" si="21"/>
        <v>1201193.6748507665</v>
      </c>
      <c r="H130" s="526">
        <f t="shared" si="22"/>
        <v>249737.22925996847</v>
      </c>
      <c r="I130" s="577">
        <f t="shared" si="23"/>
        <v>249737.22925996847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1144501.3455824738</v>
      </c>
      <c r="E131" s="522">
        <f>IF(+J96&lt;F130,J96,D131)</f>
        <v>113384.65853658537</v>
      </c>
      <c r="F131" s="523">
        <f t="shared" ref="F131:F154" si="24">+D131-E131</f>
        <v>1031116.6870458884</v>
      </c>
      <c r="G131" s="523">
        <f t="shared" ref="G131:G154" si="25">+(F131+D131)/2</f>
        <v>1087809.016314181</v>
      </c>
      <c r="H131" s="526">
        <f t="shared" si="22"/>
        <v>236866.45746375737</v>
      </c>
      <c r="I131" s="577">
        <f t="shared" si="23"/>
        <v>236866.45746375737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1031116.6870458884</v>
      </c>
      <c r="E132" s="522">
        <f>IF(+J96&lt;F131,J96,D132)</f>
        <v>113384.65853658537</v>
      </c>
      <c r="F132" s="523">
        <f t="shared" si="24"/>
        <v>917732.028509303</v>
      </c>
      <c r="G132" s="523">
        <f t="shared" si="25"/>
        <v>974424.35777759575</v>
      </c>
      <c r="H132" s="526">
        <f t="shared" si="22"/>
        <v>223995.68566754629</v>
      </c>
      <c r="I132" s="577">
        <f t="shared" si="23"/>
        <v>223995.68566754629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917732.028509303</v>
      </c>
      <c r="E133" s="522">
        <f>IF(+J96&lt;F132,J96,D133)</f>
        <v>113384.65853658537</v>
      </c>
      <c r="F133" s="523">
        <f t="shared" si="24"/>
        <v>804347.3699727176</v>
      </c>
      <c r="G133" s="523">
        <f t="shared" si="25"/>
        <v>861039.69924101024</v>
      </c>
      <c r="H133" s="526">
        <f t="shared" si="22"/>
        <v>211124.91387133519</v>
      </c>
      <c r="I133" s="577">
        <f t="shared" si="23"/>
        <v>211124.91387133519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804347.3699727176</v>
      </c>
      <c r="E134" s="522">
        <f>IF(+J96&lt;F133,J96,D134)</f>
        <v>113384.65853658537</v>
      </c>
      <c r="F134" s="523">
        <f t="shared" si="24"/>
        <v>690962.7114361322</v>
      </c>
      <c r="G134" s="523">
        <f t="shared" si="25"/>
        <v>747655.04070442496</v>
      </c>
      <c r="H134" s="526">
        <f t="shared" si="22"/>
        <v>198254.14207512411</v>
      </c>
      <c r="I134" s="577">
        <f t="shared" si="23"/>
        <v>198254.14207512411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690962.7114361322</v>
      </c>
      <c r="E135" s="522">
        <f>IF(+J96&lt;F134,J96,D135)</f>
        <v>113384.65853658537</v>
      </c>
      <c r="F135" s="523">
        <f t="shared" si="24"/>
        <v>577578.0528995468</v>
      </c>
      <c r="G135" s="523">
        <f t="shared" si="25"/>
        <v>634270.38216783945</v>
      </c>
      <c r="H135" s="526">
        <f t="shared" si="22"/>
        <v>185383.370278913</v>
      </c>
      <c r="I135" s="577">
        <f t="shared" si="23"/>
        <v>185383.370278913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577578.0528995468</v>
      </c>
      <c r="E136" s="522">
        <f>IF(+J96&lt;F135,J96,D136)</f>
        <v>113384.65853658537</v>
      </c>
      <c r="F136" s="523">
        <f t="shared" si="24"/>
        <v>464193.39436296141</v>
      </c>
      <c r="G136" s="523">
        <f t="shared" si="25"/>
        <v>520885.72363125411</v>
      </c>
      <c r="H136" s="526">
        <f t="shared" si="22"/>
        <v>172512.59848270193</v>
      </c>
      <c r="I136" s="577">
        <f t="shared" si="23"/>
        <v>172512.59848270193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464193.39436296141</v>
      </c>
      <c r="E137" s="522">
        <f>IF(+J96&lt;F136,J96,D137)</f>
        <v>113384.65853658537</v>
      </c>
      <c r="F137" s="523">
        <f t="shared" si="24"/>
        <v>350808.73582637601</v>
      </c>
      <c r="G137" s="523">
        <f t="shared" si="25"/>
        <v>407501.06509466871</v>
      </c>
      <c r="H137" s="526">
        <f t="shared" si="22"/>
        <v>159641.82668649082</v>
      </c>
      <c r="I137" s="577">
        <f t="shared" si="23"/>
        <v>159641.82668649082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350808.73582637601</v>
      </c>
      <c r="E138" s="522">
        <f>IF(+J96&lt;F137,J96,D138)</f>
        <v>113384.65853658537</v>
      </c>
      <c r="F138" s="523">
        <f t="shared" si="24"/>
        <v>237424.07728979064</v>
      </c>
      <c r="G138" s="523">
        <f t="shared" si="25"/>
        <v>294116.40655808331</v>
      </c>
      <c r="H138" s="526">
        <f t="shared" si="22"/>
        <v>146771.05489027972</v>
      </c>
      <c r="I138" s="577">
        <f t="shared" si="23"/>
        <v>146771.05489027972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237424.07728979064</v>
      </c>
      <c r="E139" s="522">
        <f>IF(+J96&lt;F138,J96,D139)</f>
        <v>113384.65853658537</v>
      </c>
      <c r="F139" s="523">
        <f t="shared" si="24"/>
        <v>124039.41875320527</v>
      </c>
      <c r="G139" s="523">
        <f t="shared" si="25"/>
        <v>180731.74802149797</v>
      </c>
      <c r="H139" s="526">
        <f t="shared" si="22"/>
        <v>133900.28309406864</v>
      </c>
      <c r="I139" s="577">
        <f t="shared" si="23"/>
        <v>133900.28309406864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124039.41875320527</v>
      </c>
      <c r="E140" s="522">
        <f>IF(+J96&lt;F139,J96,D140)</f>
        <v>113384.65853658537</v>
      </c>
      <c r="F140" s="523">
        <f t="shared" si="24"/>
        <v>10654.760216619907</v>
      </c>
      <c r="G140" s="523">
        <f t="shared" si="25"/>
        <v>67347.089484912591</v>
      </c>
      <c r="H140" s="526">
        <f t="shared" si="22"/>
        <v>121029.51129785755</v>
      </c>
      <c r="I140" s="577">
        <f t="shared" si="23"/>
        <v>121029.51129785755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10654.760216619907</v>
      </c>
      <c r="E141" s="522">
        <f>IF(+J96&lt;F140,J96,D141)</f>
        <v>10654.760216619907</v>
      </c>
      <c r="F141" s="523">
        <f t="shared" si="24"/>
        <v>0</v>
      </c>
      <c r="G141" s="523">
        <f t="shared" si="25"/>
        <v>5327.3801083099534</v>
      </c>
      <c r="H141" s="526">
        <f t="shared" si="22"/>
        <v>11259.493648203223</v>
      </c>
      <c r="I141" s="577">
        <f t="shared" si="23"/>
        <v>11259.493648203223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4648770.9999999991</v>
      </c>
      <c r="F155" s="375"/>
      <c r="G155" s="375"/>
      <c r="H155" s="375">
        <f>SUM(H99:H154)</f>
        <v>15655573.460469186</v>
      </c>
      <c r="I155" s="375">
        <f>SUM(I99:I154)</f>
        <v>15655573.460469186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2081314.0523024015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2081314.0523024015</v>
      </c>
      <c r="O6" s="269"/>
      <c r="P6" s="269"/>
    </row>
    <row r="7" spans="1:16" ht="13.5" thickBot="1">
      <c r="C7" s="467" t="s">
        <v>48</v>
      </c>
      <c r="D7" s="624" t="s">
        <v>388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416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17159057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408548.97619047621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442</v>
      </c>
      <c r="E17" s="658" t="s">
        <v>442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>+G17</f>
        <v>801461</v>
      </c>
      <c r="L17" s="513">
        <f t="shared" ref="L17:L72" si="1">IF(K17&lt;&gt;0,+G17-K17,0)</f>
        <v>0</v>
      </c>
      <c r="M17" s="512">
        <f>+H17</f>
        <v>801461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2141021.8960784124</v>
      </c>
      <c r="H18" s="639">
        <v>2141021.8960784124</v>
      </c>
      <c r="I18" s="511">
        <f t="shared" si="0"/>
        <v>0</v>
      </c>
      <c r="J18" s="511"/>
      <c r="K18" s="518">
        <f>+G18</f>
        <v>2141021.8960784124</v>
      </c>
      <c r="L18" s="519">
        <f t="shared" si="1"/>
        <v>0</v>
      </c>
      <c r="M18" s="518">
        <f>+H18</f>
        <v>2141021.8960784124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369069.76744186046</v>
      </c>
      <c r="F19" s="631">
        <v>15113857.061826432</v>
      </c>
      <c r="G19" s="630">
        <v>1892111.4651232755</v>
      </c>
      <c r="H19" s="639">
        <v>1892111.4651232755</v>
      </c>
      <c r="I19" s="511">
        <f t="shared" si="0"/>
        <v>0</v>
      </c>
      <c r="J19" s="511"/>
      <c r="K19" s="518">
        <f>+G19</f>
        <v>1892111.4651232755</v>
      </c>
      <c r="L19" s="519">
        <f t="shared" ref="L19" si="4">IF(K19&lt;&gt;0,+G19-K19,0)</f>
        <v>0</v>
      </c>
      <c r="M19" s="518">
        <f>+H19</f>
        <v>1892111.4651232755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2474343.7380219395</v>
      </c>
      <c r="H20" s="639">
        <v>2474343.7380219395</v>
      </c>
      <c r="I20" s="511">
        <f t="shared" si="0"/>
        <v>0</v>
      </c>
      <c r="J20" s="511"/>
      <c r="K20" s="518">
        <f>+G20</f>
        <v>2474343.7380219395</v>
      </c>
      <c r="L20" s="519">
        <f t="shared" ref="L20" si="6">IF(K20&lt;&gt;0,+G20-K20,0)</f>
        <v>0</v>
      </c>
      <c r="M20" s="518">
        <f>+H20</f>
        <v>2474343.7380219395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15984400.476460578</v>
      </c>
      <c r="E21" s="630">
        <v>408548.97619047621</v>
      </c>
      <c r="F21" s="631">
        <v>15575851.500270102</v>
      </c>
      <c r="G21" s="630">
        <v>2081314.0523024015</v>
      </c>
      <c r="H21" s="639">
        <v>2081314.0523024015</v>
      </c>
      <c r="I21" s="511">
        <f t="shared" si="0"/>
        <v>0</v>
      </c>
      <c r="J21" s="511"/>
      <c r="K21" s="518">
        <f>+G21</f>
        <v>2081314.0523024015</v>
      </c>
      <c r="L21" s="519">
        <f t="shared" ref="L21" si="7">IF(K21&lt;&gt;0,+G21-K21,0)</f>
        <v>0</v>
      </c>
      <c r="M21" s="518">
        <f>+H21</f>
        <v>2081314.0523024015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15575851.500270102</v>
      </c>
      <c r="E22" s="522">
        <f>IF(+I14&lt;F21,I14,D22)</f>
        <v>408548.97619047621</v>
      </c>
      <c r="F22" s="523">
        <f t="shared" ref="F22:F72" si="8">+D22-E22</f>
        <v>15167302.524079626</v>
      </c>
      <c r="G22" s="524">
        <f t="shared" ref="G22:G48" si="9">+I$12*((D22+F22)/2)+E22</f>
        <v>2050509.6861344983</v>
      </c>
      <c r="H22" s="491">
        <f t="shared" ref="H22:H48" si="10">+I$13*((D22+F22)/2)+E22</f>
        <v>2050509.6861344983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15167302.524079626</v>
      </c>
      <c r="E23" s="522">
        <f>IF(+I14&lt;F22,I14,D23)</f>
        <v>408548.97619047621</v>
      </c>
      <c r="F23" s="523">
        <f t="shared" si="8"/>
        <v>14758753.547889151</v>
      </c>
      <c r="G23" s="524">
        <f t="shared" si="9"/>
        <v>2006869.3123159045</v>
      </c>
      <c r="H23" s="491">
        <f t="shared" si="10"/>
        <v>2006869.3123159045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14758753.547889151</v>
      </c>
      <c r="E24" s="522">
        <f>IF(+I14&lt;F23,I14,D24)</f>
        <v>408548.97619047621</v>
      </c>
      <c r="F24" s="523">
        <f t="shared" si="8"/>
        <v>14350204.571698675</v>
      </c>
      <c r="G24" s="524">
        <f t="shared" si="9"/>
        <v>1963228.9384973103</v>
      </c>
      <c r="H24" s="491">
        <f t="shared" si="10"/>
        <v>1963228.9384973103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14350204.571698675</v>
      </c>
      <c r="E25" s="522">
        <f>IF(+I14&lt;F24,I14,D25)</f>
        <v>408548.97619047621</v>
      </c>
      <c r="F25" s="523">
        <f t="shared" si="8"/>
        <v>13941655.595508199</v>
      </c>
      <c r="G25" s="524">
        <f t="shared" si="9"/>
        <v>1919588.5646787165</v>
      </c>
      <c r="H25" s="491">
        <f t="shared" si="10"/>
        <v>1919588.5646787165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13941655.595508199</v>
      </c>
      <c r="E26" s="522">
        <f>IF(+I14&lt;F25,I14,D26)</f>
        <v>408548.97619047621</v>
      </c>
      <c r="F26" s="523">
        <f t="shared" si="8"/>
        <v>13533106.619317723</v>
      </c>
      <c r="G26" s="524">
        <f t="shared" si="9"/>
        <v>1875948.1908601224</v>
      </c>
      <c r="H26" s="491">
        <f t="shared" si="10"/>
        <v>1875948.1908601224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13533106.619317723</v>
      </c>
      <c r="E27" s="522">
        <f>IF(+I14&lt;F26,I14,D27)</f>
        <v>408548.97619047621</v>
      </c>
      <c r="F27" s="523">
        <f t="shared" si="8"/>
        <v>13124557.643127248</v>
      </c>
      <c r="G27" s="524">
        <f t="shared" si="9"/>
        <v>1832307.8170415286</v>
      </c>
      <c r="H27" s="491">
        <f t="shared" si="10"/>
        <v>1832307.8170415286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13124557.643127248</v>
      </c>
      <c r="E28" s="522">
        <f>IF(+I14&lt;F27,I14,D28)</f>
        <v>408548.97619047621</v>
      </c>
      <c r="F28" s="523">
        <f t="shared" si="8"/>
        <v>12716008.666936772</v>
      </c>
      <c r="G28" s="524">
        <f t="shared" si="9"/>
        <v>1788667.4432229344</v>
      </c>
      <c r="H28" s="491">
        <f t="shared" si="10"/>
        <v>1788667.4432229344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12716008.666936772</v>
      </c>
      <c r="E29" s="522">
        <f>IF(+I14&lt;F28,I14,D29)</f>
        <v>408548.97619047621</v>
      </c>
      <c r="F29" s="523">
        <f t="shared" si="8"/>
        <v>12307459.690746296</v>
      </c>
      <c r="G29" s="524">
        <f t="shared" si="9"/>
        <v>1745027.0694043406</v>
      </c>
      <c r="H29" s="491">
        <f t="shared" si="10"/>
        <v>1745027.0694043406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12307459.690746296</v>
      </c>
      <c r="E30" s="522">
        <f>IF(+I14&lt;F29,I14,D30)</f>
        <v>408548.97619047621</v>
      </c>
      <c r="F30" s="523">
        <f t="shared" si="8"/>
        <v>11898910.71455582</v>
      </c>
      <c r="G30" s="524">
        <f t="shared" si="9"/>
        <v>1701386.6955857466</v>
      </c>
      <c r="H30" s="491">
        <f t="shared" si="10"/>
        <v>1701386.6955857466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11898910.71455582</v>
      </c>
      <c r="E31" s="522">
        <f>IF(+I14&lt;F30,I14,D31)</f>
        <v>408548.97619047621</v>
      </c>
      <c r="F31" s="523">
        <f t="shared" si="8"/>
        <v>11490361.738365345</v>
      </c>
      <c r="G31" s="524">
        <f t="shared" si="9"/>
        <v>1657746.3217671528</v>
      </c>
      <c r="H31" s="491">
        <f t="shared" si="10"/>
        <v>1657746.3217671528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11490361.738365345</v>
      </c>
      <c r="E32" s="522">
        <f>IF(+I14&lt;F31,I14,D32)</f>
        <v>408548.97619047621</v>
      </c>
      <c r="F32" s="523">
        <f t="shared" si="8"/>
        <v>11081812.762174869</v>
      </c>
      <c r="G32" s="524">
        <f t="shared" si="9"/>
        <v>1614105.9479485585</v>
      </c>
      <c r="H32" s="491">
        <f t="shared" si="10"/>
        <v>1614105.9479485585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11081812.762174869</v>
      </c>
      <c r="E33" s="522">
        <f>IF(+I14&lt;F32,I14,D33)</f>
        <v>408548.97619047621</v>
      </c>
      <c r="F33" s="523">
        <f t="shared" si="8"/>
        <v>10673263.785984393</v>
      </c>
      <c r="G33" s="524">
        <f t="shared" si="9"/>
        <v>1570465.5741299647</v>
      </c>
      <c r="H33" s="491">
        <f t="shared" si="10"/>
        <v>1570465.5741299647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10673263.785984393</v>
      </c>
      <c r="E34" s="522">
        <f>IF(+I14&lt;F33,I14,D34)</f>
        <v>408548.97619047621</v>
      </c>
      <c r="F34" s="523">
        <f t="shared" si="8"/>
        <v>10264714.809793917</v>
      </c>
      <c r="G34" s="524">
        <f t="shared" si="9"/>
        <v>1526825.2003113707</v>
      </c>
      <c r="H34" s="491">
        <f t="shared" si="10"/>
        <v>1526825.2003113707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10264714.809793917</v>
      </c>
      <c r="E35" s="522">
        <f>IF(+I14&lt;F34,I14,D35)</f>
        <v>408548.97619047621</v>
      </c>
      <c r="F35" s="523">
        <f t="shared" si="8"/>
        <v>9856165.8336034417</v>
      </c>
      <c r="G35" s="524">
        <f t="shared" si="9"/>
        <v>1483184.8264927769</v>
      </c>
      <c r="H35" s="491">
        <f t="shared" si="10"/>
        <v>1483184.8264927769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9856165.8336034417</v>
      </c>
      <c r="E36" s="522">
        <f>IF(+I14&lt;F35,I14,D36)</f>
        <v>408548.97619047621</v>
      </c>
      <c r="F36" s="523">
        <f t="shared" si="8"/>
        <v>9447616.857412966</v>
      </c>
      <c r="G36" s="524">
        <f t="shared" si="9"/>
        <v>1439544.4526741826</v>
      </c>
      <c r="H36" s="491">
        <f t="shared" si="10"/>
        <v>1439544.4526741826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9447616.857412966</v>
      </c>
      <c r="E37" s="522">
        <f>IF(+I14&lt;F36,I14,D37)</f>
        <v>408548.97619047621</v>
      </c>
      <c r="F37" s="523">
        <f t="shared" si="8"/>
        <v>9039067.8812224902</v>
      </c>
      <c r="G37" s="524">
        <f t="shared" si="9"/>
        <v>1395904.0788555888</v>
      </c>
      <c r="H37" s="491">
        <f t="shared" si="10"/>
        <v>1395904.0788555888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9039067.8812224902</v>
      </c>
      <c r="E38" s="522">
        <f>IF(+I14&lt;F37,I14,D38)</f>
        <v>408548.97619047621</v>
      </c>
      <c r="F38" s="523">
        <f t="shared" si="8"/>
        <v>8630518.9050320145</v>
      </c>
      <c r="G38" s="524">
        <f t="shared" si="9"/>
        <v>1352263.7050369945</v>
      </c>
      <c r="H38" s="491">
        <f t="shared" si="10"/>
        <v>1352263.7050369945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8630518.9050320145</v>
      </c>
      <c r="E39" s="522">
        <f>IF(+I14&lt;F38,I14,D39)</f>
        <v>408548.97619047621</v>
      </c>
      <c r="F39" s="523">
        <f t="shared" si="8"/>
        <v>8221969.9288415387</v>
      </c>
      <c r="G39" s="524">
        <f t="shared" si="9"/>
        <v>1308623.331218401</v>
      </c>
      <c r="H39" s="491">
        <f t="shared" si="10"/>
        <v>1308623.331218401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8221969.9288415387</v>
      </c>
      <c r="E40" s="522">
        <f>IF(+I14&lt;F39,I14,D40)</f>
        <v>408548.97619047621</v>
      </c>
      <c r="F40" s="523">
        <f t="shared" si="8"/>
        <v>7813420.952651063</v>
      </c>
      <c r="G40" s="524">
        <f t="shared" si="9"/>
        <v>1264982.9573998069</v>
      </c>
      <c r="H40" s="491">
        <f t="shared" si="10"/>
        <v>1264982.9573998069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7813420.952651063</v>
      </c>
      <c r="E41" s="522">
        <f>IF(+I14&lt;F40,I14,D41)</f>
        <v>408548.97619047621</v>
      </c>
      <c r="F41" s="523">
        <f t="shared" si="8"/>
        <v>7404871.9764605872</v>
      </c>
      <c r="G41" s="524">
        <f t="shared" si="9"/>
        <v>1221342.5835812129</v>
      </c>
      <c r="H41" s="491">
        <f t="shared" si="10"/>
        <v>1221342.5835812129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7404871.9764605872</v>
      </c>
      <c r="E42" s="522">
        <f>IF(+I14&lt;F41,I14,D42)</f>
        <v>408548.97619047621</v>
      </c>
      <c r="F42" s="523">
        <f t="shared" si="8"/>
        <v>6996323.0002701115</v>
      </c>
      <c r="G42" s="524">
        <f t="shared" si="9"/>
        <v>1177702.2097626189</v>
      </c>
      <c r="H42" s="491">
        <f t="shared" si="10"/>
        <v>1177702.2097626189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6996323.0002701115</v>
      </c>
      <c r="E43" s="522">
        <f>IF(+I14&lt;F42,I14,D43)</f>
        <v>408548.97619047621</v>
      </c>
      <c r="F43" s="523">
        <f t="shared" si="8"/>
        <v>6587774.0240796357</v>
      </c>
      <c r="G43" s="524">
        <f t="shared" si="9"/>
        <v>1134061.8359440248</v>
      </c>
      <c r="H43" s="491">
        <f t="shared" si="10"/>
        <v>1134061.8359440248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6587774.0240796357</v>
      </c>
      <c r="E44" s="522">
        <f>IF(+I14&lt;F43,I14,D44)</f>
        <v>408548.97619047621</v>
      </c>
      <c r="F44" s="523">
        <f t="shared" si="8"/>
        <v>6179225.04788916</v>
      </c>
      <c r="G44" s="524">
        <f t="shared" si="9"/>
        <v>1090421.4621254308</v>
      </c>
      <c r="H44" s="491">
        <f t="shared" si="10"/>
        <v>1090421.4621254308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6179225.04788916</v>
      </c>
      <c r="E45" s="522">
        <f>IF(+I14&lt;F44,I14,D45)</f>
        <v>408548.97619047621</v>
      </c>
      <c r="F45" s="523">
        <f t="shared" si="8"/>
        <v>5770676.0716986842</v>
      </c>
      <c r="G45" s="524">
        <f t="shared" si="9"/>
        <v>1046781.0883068369</v>
      </c>
      <c r="H45" s="491">
        <f t="shared" si="10"/>
        <v>1046781.0883068369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5770676.0716986842</v>
      </c>
      <c r="E46" s="522">
        <f>IF(+I14&lt;F45,I14,D46)</f>
        <v>408548.97619047621</v>
      </c>
      <c r="F46" s="523">
        <f t="shared" si="8"/>
        <v>5362127.0955082085</v>
      </c>
      <c r="G46" s="524">
        <f t="shared" si="9"/>
        <v>1003140.714488243</v>
      </c>
      <c r="H46" s="491">
        <f t="shared" si="10"/>
        <v>1003140.714488243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5362127.0955082085</v>
      </c>
      <c r="E47" s="522">
        <f>IF(+I14&lt;F46,I14,D47)</f>
        <v>408548.97619047621</v>
      </c>
      <c r="F47" s="523">
        <f t="shared" si="8"/>
        <v>4953578.1193177328</v>
      </c>
      <c r="G47" s="524">
        <f t="shared" si="9"/>
        <v>959500.34066964895</v>
      </c>
      <c r="H47" s="491">
        <f t="shared" si="10"/>
        <v>959500.34066964895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4953578.1193177328</v>
      </c>
      <c r="E48" s="522">
        <f>IF(+I14&lt;F47,I14,D48)</f>
        <v>408548.97619047621</v>
      </c>
      <c r="F48" s="523">
        <f t="shared" si="8"/>
        <v>4545029.143127257</v>
      </c>
      <c r="G48" s="524">
        <f t="shared" si="9"/>
        <v>915859.96685105492</v>
      </c>
      <c r="H48" s="491">
        <f t="shared" si="10"/>
        <v>915859.96685105492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4545029.143127257</v>
      </c>
      <c r="E49" s="522">
        <f>IF(+I14&lt;F48,I14,D49)</f>
        <v>408548.97619047621</v>
      </c>
      <c r="F49" s="523">
        <f t="shared" si="8"/>
        <v>4136480.1669367808</v>
      </c>
      <c r="G49" s="524">
        <f t="shared" ref="G49:G72" si="11">+I$12*((D49+F49)/2)+E49</f>
        <v>872219.59303246101</v>
      </c>
      <c r="H49" s="491">
        <f t="shared" ref="H49:H72" si="12">+I$13*((D49+F49)/2)+E49</f>
        <v>872219.59303246101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4136480.1669367808</v>
      </c>
      <c r="E50" s="522">
        <f>IF(+I14&lt;F49,I14,D50)</f>
        <v>408548.97619047621</v>
      </c>
      <c r="F50" s="523">
        <f t="shared" si="8"/>
        <v>3727931.1907463046</v>
      </c>
      <c r="G50" s="524">
        <f t="shared" si="11"/>
        <v>828579.21921386686</v>
      </c>
      <c r="H50" s="491">
        <f t="shared" si="12"/>
        <v>828579.21921386686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3727931.1907463046</v>
      </c>
      <c r="E51" s="522">
        <f>IF(+I14&lt;F50,I14,D51)</f>
        <v>408548.97619047621</v>
      </c>
      <c r="F51" s="523">
        <f t="shared" si="8"/>
        <v>3319382.2145558284</v>
      </c>
      <c r="G51" s="524">
        <f t="shared" si="11"/>
        <v>784938.84539527295</v>
      </c>
      <c r="H51" s="491">
        <f t="shared" si="12"/>
        <v>784938.84539527295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3319382.2145558284</v>
      </c>
      <c r="E52" s="522">
        <f>IF(+I14&lt;F51,I14,D52)</f>
        <v>408548.97619047621</v>
      </c>
      <c r="F52" s="523">
        <f t="shared" si="8"/>
        <v>2910833.2383653522</v>
      </c>
      <c r="G52" s="524">
        <f t="shared" si="11"/>
        <v>741298.47157667892</v>
      </c>
      <c r="H52" s="491">
        <f t="shared" si="12"/>
        <v>741298.47157667892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2910833.2383653522</v>
      </c>
      <c r="E53" s="522">
        <f>IF(+I14&lt;F52,I14,D53)</f>
        <v>408548.97619047621</v>
      </c>
      <c r="F53" s="523">
        <f t="shared" si="8"/>
        <v>2502284.2621748759</v>
      </c>
      <c r="G53" s="524">
        <f t="shared" si="11"/>
        <v>697658.097758085</v>
      </c>
      <c r="H53" s="491">
        <f t="shared" si="12"/>
        <v>697658.097758085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2502284.2621748759</v>
      </c>
      <c r="E54" s="522">
        <f>IF(+I14&lt;F53,I14,D54)</f>
        <v>408548.97619047621</v>
      </c>
      <c r="F54" s="523">
        <f t="shared" si="8"/>
        <v>2093735.2859843997</v>
      </c>
      <c r="G54" s="524">
        <f t="shared" si="11"/>
        <v>654017.72393949085</v>
      </c>
      <c r="H54" s="491">
        <f t="shared" si="12"/>
        <v>654017.72393949085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2093735.2859843997</v>
      </c>
      <c r="E55" s="522">
        <f>IF(+I14&lt;F54,I14,D55)</f>
        <v>408548.97619047621</v>
      </c>
      <c r="F55" s="523">
        <f t="shared" si="8"/>
        <v>1685186.3097939235</v>
      </c>
      <c r="G55" s="524">
        <f t="shared" si="11"/>
        <v>610377.35012089682</v>
      </c>
      <c r="H55" s="491">
        <f t="shared" si="12"/>
        <v>610377.35012089682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1685186.3097939235</v>
      </c>
      <c r="E56" s="522">
        <f>IF(+I14&lt;F55,I14,D56)</f>
        <v>408548.97619047621</v>
      </c>
      <c r="F56" s="523">
        <f t="shared" si="8"/>
        <v>1276637.3336034473</v>
      </c>
      <c r="G56" s="524">
        <f t="shared" si="11"/>
        <v>566736.97630230279</v>
      </c>
      <c r="H56" s="491">
        <f t="shared" si="12"/>
        <v>566736.97630230279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1276637.3336034473</v>
      </c>
      <c r="E57" s="522">
        <f>IF(+I14&lt;F56,I14,D57)</f>
        <v>408548.97619047621</v>
      </c>
      <c r="F57" s="523">
        <f t="shared" si="8"/>
        <v>868088.35741297109</v>
      </c>
      <c r="G57" s="524">
        <f t="shared" si="11"/>
        <v>523096.60248370876</v>
      </c>
      <c r="H57" s="491">
        <f t="shared" si="12"/>
        <v>523096.60248370876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868088.35741297109</v>
      </c>
      <c r="E58" s="522">
        <f>IF(+I14&lt;F57,I14,D58)</f>
        <v>408548.97619047621</v>
      </c>
      <c r="F58" s="523">
        <f t="shared" si="8"/>
        <v>459539.38122249488</v>
      </c>
      <c r="G58" s="524">
        <f t="shared" si="11"/>
        <v>479456.22866511473</v>
      </c>
      <c r="H58" s="491">
        <f t="shared" si="12"/>
        <v>479456.22866511473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459539.38122249488</v>
      </c>
      <c r="E59" s="522">
        <f>IF(+I14&lt;F58,I14,D59)</f>
        <v>408548.97619047621</v>
      </c>
      <c r="F59" s="523">
        <f t="shared" si="8"/>
        <v>50990.405032018665</v>
      </c>
      <c r="G59" s="524">
        <f t="shared" si="11"/>
        <v>435815.85484652076</v>
      </c>
      <c r="H59" s="491">
        <f t="shared" si="12"/>
        <v>435815.85484652076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50990.405032018665</v>
      </c>
      <c r="E60" s="522">
        <f>IF(+I14&lt;F59,I14,D60)</f>
        <v>50990.405032018665</v>
      </c>
      <c r="F60" s="523">
        <f t="shared" si="8"/>
        <v>0</v>
      </c>
      <c r="G60" s="524">
        <f t="shared" si="11"/>
        <v>53713.750905392422</v>
      </c>
      <c r="H60" s="491">
        <f t="shared" si="12"/>
        <v>53713.750905392422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17159057</v>
      </c>
      <c r="F73" s="375"/>
      <c r="G73" s="375">
        <f>SUM(G17:G72)</f>
        <v>56684151.181070805</v>
      </c>
      <c r="H73" s="375">
        <f>SUM(H17:H72)</f>
        <v>56684151.181070805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2081314.0523024015</v>
      </c>
      <c r="N87" s="546">
        <f>IF(J92&lt;D11,0,VLOOKUP(J92,C17:O72,11))</f>
        <v>2081314.0523024015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2181406.6643911372</v>
      </c>
      <c r="N88" s="550">
        <f>IF(J92&lt;D11,0,VLOOKUP(J92,C99:P154,7))</f>
        <v>2181406.6643911372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100092.61208873568</v>
      </c>
      <c r="N89" s="555">
        <f>+N88-N87</f>
        <v>100092.61208873568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17159057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418513.58536585368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13">+I99-H99</f>
        <v>0</v>
      </c>
      <c r="K99" s="514"/>
      <c r="L99" s="512">
        <f>+H99</f>
        <v>1229377.3244778609</v>
      </c>
      <c r="M99" s="513">
        <f t="shared" ref="M99:M130" si="14">IF(L99&lt;&gt;0,+H99-L99,0)</f>
        <v>0</v>
      </c>
      <c r="N99" s="512">
        <f>+I99</f>
        <v>1229377.3244778609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13"/>
        <v>0</v>
      </c>
      <c r="K100" s="514"/>
      <c r="L100" s="655">
        <f>+H100</f>
        <v>2177560.8695091857</v>
      </c>
      <c r="M100" s="514">
        <f t="shared" si="14"/>
        <v>0</v>
      </c>
      <c r="N100" s="655">
        <f>+I100</f>
        <v>2177560.8695091857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/>
      </c>
      <c r="C101" s="507">
        <f>IF(D93="","-",+C100+1)</f>
        <v>2019</v>
      </c>
      <c r="D101" s="629">
        <v>16547004.630952382</v>
      </c>
      <c r="E101" s="630">
        <v>399047.83720930235</v>
      </c>
      <c r="F101" s="631">
        <v>16147956.79374308</v>
      </c>
      <c r="G101" s="631">
        <v>16347480.712347731</v>
      </c>
      <c r="H101" s="633">
        <v>2148891.1072448152</v>
      </c>
      <c r="I101" s="634">
        <v>2148891.1072448152</v>
      </c>
      <c r="J101" s="514">
        <f t="shared" si="13"/>
        <v>0</v>
      </c>
      <c r="K101" s="514"/>
      <c r="L101" s="655">
        <f>+H101</f>
        <v>2148891.1072448152</v>
      </c>
      <c r="M101" s="514">
        <f t="shared" ref="M101" si="18">IF(L101&lt;&gt;0,+H101-L101,0)</f>
        <v>0</v>
      </c>
      <c r="N101" s="655">
        <f>+I101</f>
        <v>2148891.1072448152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16147956.79374308</v>
      </c>
      <c r="E102" s="630">
        <v>408548.97619047621</v>
      </c>
      <c r="F102" s="631">
        <v>15739407.817552604</v>
      </c>
      <c r="G102" s="631">
        <v>15943682.305647843</v>
      </c>
      <c r="H102" s="633">
        <v>2123671.9859832102</v>
      </c>
      <c r="I102" s="634">
        <v>2123671.9859832102</v>
      </c>
      <c r="J102" s="514">
        <f t="shared" si="13"/>
        <v>0</v>
      </c>
      <c r="K102" s="514"/>
      <c r="L102" s="655">
        <f>+H102</f>
        <v>2123671.9859832102</v>
      </c>
      <c r="M102" s="514">
        <f t="shared" ref="M102" si="19">IF(L102&lt;&gt;0,+H102-L102,0)</f>
        <v>0</v>
      </c>
      <c r="N102" s="655">
        <f>+I102</f>
        <v>2123671.9859832102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15739407.817552604</v>
      </c>
      <c r="E103" s="522">
        <f>IF(+J96&lt;F102,J96,D103)</f>
        <v>418513.58536585368</v>
      </c>
      <c r="F103" s="523">
        <f t="shared" ref="F103:F130" si="20">+D103-E103</f>
        <v>15320894.23218675</v>
      </c>
      <c r="G103" s="523">
        <f t="shared" ref="G103:G130" si="21">+(F103+D103)/2</f>
        <v>15530151.024869677</v>
      </c>
      <c r="H103" s="526">
        <f t="shared" ref="H103:H154" si="22">+J$94*G103+E103</f>
        <v>2181406.6643911372</v>
      </c>
      <c r="I103" s="577">
        <f t="shared" ref="I103:I154" si="23">+J$95*G103+E103</f>
        <v>2181406.6643911372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15320894.23218675</v>
      </c>
      <c r="E104" s="522">
        <f>IF(+J96&lt;F103,J96,D104)</f>
        <v>418513.58536585368</v>
      </c>
      <c r="F104" s="523">
        <f t="shared" si="20"/>
        <v>14902380.646820895</v>
      </c>
      <c r="G104" s="523">
        <f t="shared" si="21"/>
        <v>15111637.439503822</v>
      </c>
      <c r="H104" s="526">
        <f t="shared" si="22"/>
        <v>2133899.4185222443</v>
      </c>
      <c r="I104" s="577">
        <f t="shared" si="23"/>
        <v>2133899.4185222443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14902380.646820895</v>
      </c>
      <c r="E105" s="522">
        <f>IF(+J96&lt;F104,J96,D105)</f>
        <v>418513.58536585368</v>
      </c>
      <c r="F105" s="523">
        <f t="shared" si="20"/>
        <v>14483867.061455041</v>
      </c>
      <c r="G105" s="523">
        <f t="shared" si="21"/>
        <v>14693123.854137968</v>
      </c>
      <c r="H105" s="526">
        <f t="shared" si="22"/>
        <v>2086392.1726533517</v>
      </c>
      <c r="I105" s="577">
        <f t="shared" si="23"/>
        <v>2086392.1726533517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14483867.061455041</v>
      </c>
      <c r="E106" s="522">
        <f>IF(+J96&lt;F105,J96,D106)</f>
        <v>418513.58536585368</v>
      </c>
      <c r="F106" s="523">
        <f t="shared" si="20"/>
        <v>14065353.476089187</v>
      </c>
      <c r="G106" s="523">
        <f t="shared" si="21"/>
        <v>14274610.268772114</v>
      </c>
      <c r="H106" s="526">
        <f t="shared" si="22"/>
        <v>2038884.9267844588</v>
      </c>
      <c r="I106" s="577">
        <f t="shared" si="23"/>
        <v>2038884.9267844588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14065353.476089187</v>
      </c>
      <c r="E107" s="522">
        <f>IF(+J96&lt;F106,J96,D107)</f>
        <v>418513.58536585368</v>
      </c>
      <c r="F107" s="523">
        <f t="shared" si="20"/>
        <v>13646839.890723333</v>
      </c>
      <c r="G107" s="523">
        <f t="shared" si="21"/>
        <v>13856096.68340626</v>
      </c>
      <c r="H107" s="526">
        <f t="shared" si="22"/>
        <v>1991377.6809155662</v>
      </c>
      <c r="I107" s="577">
        <f t="shared" si="23"/>
        <v>1991377.6809155662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13646839.890723333</v>
      </c>
      <c r="E108" s="522">
        <f>IF(+J96&lt;F107,J96,D108)</f>
        <v>418513.58536585368</v>
      </c>
      <c r="F108" s="523">
        <f t="shared" si="20"/>
        <v>13228326.305357479</v>
      </c>
      <c r="G108" s="523">
        <f t="shared" si="21"/>
        <v>13437583.098040406</v>
      </c>
      <c r="H108" s="526">
        <f t="shared" si="22"/>
        <v>1943870.4350466733</v>
      </c>
      <c r="I108" s="577">
        <f t="shared" si="23"/>
        <v>1943870.4350466733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13228326.305357479</v>
      </c>
      <c r="E109" s="522">
        <f>IF(+J96&lt;F108,J96,D109)</f>
        <v>418513.58536585368</v>
      </c>
      <c r="F109" s="523">
        <f t="shared" si="20"/>
        <v>12809812.719991624</v>
      </c>
      <c r="G109" s="523">
        <f t="shared" si="21"/>
        <v>13019069.512674551</v>
      </c>
      <c r="H109" s="526">
        <f t="shared" si="22"/>
        <v>1896363.1891777804</v>
      </c>
      <c r="I109" s="577">
        <f t="shared" si="23"/>
        <v>1896363.1891777804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12809812.719991624</v>
      </c>
      <c r="E110" s="522">
        <f>IF(+J96&lt;F109,J96,D110)</f>
        <v>418513.58536585368</v>
      </c>
      <c r="F110" s="523">
        <f t="shared" si="20"/>
        <v>12391299.13462577</v>
      </c>
      <c r="G110" s="523">
        <f t="shared" si="21"/>
        <v>12600555.927308697</v>
      </c>
      <c r="H110" s="526">
        <f t="shared" si="22"/>
        <v>1848855.9433088875</v>
      </c>
      <c r="I110" s="577">
        <f t="shared" si="23"/>
        <v>1848855.9433088875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12391299.13462577</v>
      </c>
      <c r="E111" s="522">
        <f>IF(+J96&lt;F110,J96,D111)</f>
        <v>418513.58536585368</v>
      </c>
      <c r="F111" s="523">
        <f t="shared" si="20"/>
        <v>11972785.549259916</v>
      </c>
      <c r="G111" s="523">
        <f t="shared" si="21"/>
        <v>12182042.341942843</v>
      </c>
      <c r="H111" s="526">
        <f t="shared" si="22"/>
        <v>1801348.6974399949</v>
      </c>
      <c r="I111" s="577">
        <f t="shared" si="23"/>
        <v>1801348.6974399949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11972785.549259916</v>
      </c>
      <c r="E112" s="522">
        <f>IF(+J96&lt;F111,J96,D112)</f>
        <v>418513.58536585368</v>
      </c>
      <c r="F112" s="523">
        <f t="shared" si="20"/>
        <v>11554271.963894062</v>
      </c>
      <c r="G112" s="523">
        <f t="shared" si="21"/>
        <v>11763528.756576989</v>
      </c>
      <c r="H112" s="526">
        <f t="shared" si="22"/>
        <v>1753841.451571102</v>
      </c>
      <c r="I112" s="577">
        <f t="shared" si="23"/>
        <v>1753841.451571102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11554271.963894062</v>
      </c>
      <c r="E113" s="522">
        <f>IF(+J96&lt;F112,J96,D113)</f>
        <v>418513.58536585368</v>
      </c>
      <c r="F113" s="523">
        <f t="shared" si="20"/>
        <v>11135758.378528208</v>
      </c>
      <c r="G113" s="523">
        <f t="shared" si="21"/>
        <v>11345015.171211135</v>
      </c>
      <c r="H113" s="526">
        <f t="shared" si="22"/>
        <v>1706334.2057022091</v>
      </c>
      <c r="I113" s="577">
        <f t="shared" si="23"/>
        <v>1706334.2057022091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11135758.378528208</v>
      </c>
      <c r="E114" s="522">
        <f>IF(+J96&lt;F113,J96,D114)</f>
        <v>418513.58536585368</v>
      </c>
      <c r="F114" s="523">
        <f t="shared" si="20"/>
        <v>10717244.793162353</v>
      </c>
      <c r="G114" s="523">
        <f t="shared" si="21"/>
        <v>10926501.58584528</v>
      </c>
      <c r="H114" s="526">
        <f t="shared" si="22"/>
        <v>1658826.9598333163</v>
      </c>
      <c r="I114" s="577">
        <f t="shared" si="23"/>
        <v>1658826.9598333163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10717244.793162353</v>
      </c>
      <c r="E115" s="522">
        <f>IF(+J96&lt;F114,J96,D115)</f>
        <v>418513.58536585368</v>
      </c>
      <c r="F115" s="523">
        <f t="shared" si="20"/>
        <v>10298731.207796499</v>
      </c>
      <c r="G115" s="523">
        <f t="shared" si="21"/>
        <v>10507988.000479426</v>
      </c>
      <c r="H115" s="526">
        <f t="shared" si="22"/>
        <v>1611319.7139644234</v>
      </c>
      <c r="I115" s="577">
        <f t="shared" si="23"/>
        <v>1611319.7139644234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10298731.207796499</v>
      </c>
      <c r="E116" s="522">
        <f>IF(+J96&lt;F115,J96,D116)</f>
        <v>418513.58536585368</v>
      </c>
      <c r="F116" s="523">
        <f t="shared" si="20"/>
        <v>9880217.6224306449</v>
      </c>
      <c r="G116" s="523">
        <f t="shared" si="21"/>
        <v>10089474.415113572</v>
      </c>
      <c r="H116" s="526">
        <f t="shared" si="22"/>
        <v>1563812.4680955308</v>
      </c>
      <c r="I116" s="577">
        <f t="shared" si="23"/>
        <v>1563812.4680955308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9880217.6224306449</v>
      </c>
      <c r="E117" s="522">
        <f>IF(+J96&lt;F116,J96,D117)</f>
        <v>418513.58536585368</v>
      </c>
      <c r="F117" s="523">
        <f t="shared" si="20"/>
        <v>9461704.0370647907</v>
      </c>
      <c r="G117" s="523">
        <f t="shared" si="21"/>
        <v>9670960.8297477178</v>
      </c>
      <c r="H117" s="526">
        <f t="shared" si="22"/>
        <v>1516305.2222266379</v>
      </c>
      <c r="I117" s="577">
        <f t="shared" si="23"/>
        <v>1516305.2222266379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9461704.0370647907</v>
      </c>
      <c r="E118" s="522">
        <f>IF(+J96&lt;F117,J96,D118)</f>
        <v>418513.58536585368</v>
      </c>
      <c r="F118" s="523">
        <f t="shared" si="20"/>
        <v>9043190.4516989365</v>
      </c>
      <c r="G118" s="523">
        <f t="shared" si="21"/>
        <v>9252447.2443818636</v>
      </c>
      <c r="H118" s="526">
        <f t="shared" si="22"/>
        <v>1468797.976357745</v>
      </c>
      <c r="I118" s="577">
        <f t="shared" si="23"/>
        <v>1468797.976357745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9043190.4516989365</v>
      </c>
      <c r="E119" s="522">
        <f>IF(+J96&lt;F118,J96,D119)</f>
        <v>418513.58536585368</v>
      </c>
      <c r="F119" s="523">
        <f t="shared" si="20"/>
        <v>8624676.8663330823</v>
      </c>
      <c r="G119" s="523">
        <f t="shared" si="21"/>
        <v>8833933.6590160094</v>
      </c>
      <c r="H119" s="526">
        <f t="shared" si="22"/>
        <v>1421290.7304888521</v>
      </c>
      <c r="I119" s="577">
        <f t="shared" si="23"/>
        <v>1421290.7304888521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8624676.8663330823</v>
      </c>
      <c r="E120" s="522">
        <f>IF(+J96&lt;F119,J96,D120)</f>
        <v>418513.58536585368</v>
      </c>
      <c r="F120" s="523">
        <f t="shared" si="20"/>
        <v>8206163.280967229</v>
      </c>
      <c r="G120" s="523">
        <f t="shared" si="21"/>
        <v>8415420.0736501552</v>
      </c>
      <c r="H120" s="526">
        <f t="shared" si="22"/>
        <v>1373783.4846199593</v>
      </c>
      <c r="I120" s="577">
        <f t="shared" si="23"/>
        <v>1373783.4846199593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8206163.280967229</v>
      </c>
      <c r="E121" s="522">
        <f>IF(+J96&lt;F120,J96,D121)</f>
        <v>418513.58536585368</v>
      </c>
      <c r="F121" s="523">
        <f t="shared" si="20"/>
        <v>7787649.6956013758</v>
      </c>
      <c r="G121" s="523">
        <f t="shared" si="21"/>
        <v>7996906.4882843029</v>
      </c>
      <c r="H121" s="526">
        <f t="shared" si="22"/>
        <v>1326276.2387510666</v>
      </c>
      <c r="I121" s="577">
        <f t="shared" si="23"/>
        <v>1326276.2387510666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7787649.6956013758</v>
      </c>
      <c r="E122" s="522">
        <f>IF(+J96&lt;F121,J96,D122)</f>
        <v>418513.58536585368</v>
      </c>
      <c r="F122" s="523">
        <f t="shared" si="20"/>
        <v>7369136.1102355225</v>
      </c>
      <c r="G122" s="523">
        <f t="shared" si="21"/>
        <v>7578392.9029184487</v>
      </c>
      <c r="H122" s="526">
        <f t="shared" si="22"/>
        <v>1278768.992882174</v>
      </c>
      <c r="I122" s="577">
        <f t="shared" si="23"/>
        <v>1278768.992882174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7369136.1102355225</v>
      </c>
      <c r="E123" s="522">
        <f>IF(+J96&lt;F122,J96,D123)</f>
        <v>418513.58536585368</v>
      </c>
      <c r="F123" s="523">
        <f t="shared" si="20"/>
        <v>6950622.5248696692</v>
      </c>
      <c r="G123" s="523">
        <f t="shared" si="21"/>
        <v>7159879.3175525963</v>
      </c>
      <c r="H123" s="526">
        <f t="shared" si="22"/>
        <v>1231261.7470132813</v>
      </c>
      <c r="I123" s="577">
        <f t="shared" si="23"/>
        <v>1231261.7470132813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6950622.5248696692</v>
      </c>
      <c r="E124" s="522">
        <f>IF(+J96&lt;F123,J96,D124)</f>
        <v>418513.58536585368</v>
      </c>
      <c r="F124" s="523">
        <f t="shared" si="20"/>
        <v>6532108.939503816</v>
      </c>
      <c r="G124" s="523">
        <f t="shared" si="21"/>
        <v>6741365.7321867421</v>
      </c>
      <c r="H124" s="526">
        <f t="shared" si="22"/>
        <v>1183754.5011443885</v>
      </c>
      <c r="I124" s="577">
        <f t="shared" si="23"/>
        <v>1183754.5011443885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6532108.939503816</v>
      </c>
      <c r="E125" s="522">
        <f>IF(+J96&lt;F124,J96,D125)</f>
        <v>418513.58536585368</v>
      </c>
      <c r="F125" s="523">
        <f t="shared" si="20"/>
        <v>6113595.3541379627</v>
      </c>
      <c r="G125" s="523">
        <f t="shared" si="21"/>
        <v>6322852.1468208898</v>
      </c>
      <c r="H125" s="526">
        <f t="shared" si="22"/>
        <v>1136247.2552754958</v>
      </c>
      <c r="I125" s="577">
        <f t="shared" si="23"/>
        <v>1136247.2552754958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6113595.3541379627</v>
      </c>
      <c r="E126" s="522">
        <f>IF(+J96&lt;F125,J96,D126)</f>
        <v>418513.58536585368</v>
      </c>
      <c r="F126" s="523">
        <f t="shared" si="20"/>
        <v>5695081.7687721094</v>
      </c>
      <c r="G126" s="523">
        <f t="shared" si="21"/>
        <v>5904338.5614550356</v>
      </c>
      <c r="H126" s="526">
        <f t="shared" si="22"/>
        <v>1088740.0094066029</v>
      </c>
      <c r="I126" s="577">
        <f t="shared" si="23"/>
        <v>1088740.0094066029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5695081.7687721094</v>
      </c>
      <c r="E127" s="522">
        <f>IF(+J96&lt;F126,J96,D127)</f>
        <v>418513.58536585368</v>
      </c>
      <c r="F127" s="523">
        <f t="shared" si="20"/>
        <v>5276568.1834062561</v>
      </c>
      <c r="G127" s="523">
        <f t="shared" si="21"/>
        <v>5485824.9760891832</v>
      </c>
      <c r="H127" s="526">
        <f t="shared" si="22"/>
        <v>1041232.7635377103</v>
      </c>
      <c r="I127" s="577">
        <f t="shared" si="23"/>
        <v>1041232.7635377103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5276568.1834062561</v>
      </c>
      <c r="E128" s="522">
        <f>IF(+J96&lt;F127,J96,D128)</f>
        <v>418513.58536585368</v>
      </c>
      <c r="F128" s="523">
        <f t="shared" si="20"/>
        <v>4858054.5980404029</v>
      </c>
      <c r="G128" s="523">
        <f t="shared" si="21"/>
        <v>5067311.390723329</v>
      </c>
      <c r="H128" s="526">
        <f t="shared" si="22"/>
        <v>993725.51766881766</v>
      </c>
      <c r="I128" s="577">
        <f t="shared" si="23"/>
        <v>993725.51766881766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4858054.5980404029</v>
      </c>
      <c r="E129" s="522">
        <f>IF(+J96&lt;F128,J96,D129)</f>
        <v>418513.58536585368</v>
      </c>
      <c r="F129" s="523">
        <f t="shared" si="20"/>
        <v>4439541.0126745496</v>
      </c>
      <c r="G129" s="523">
        <f t="shared" si="21"/>
        <v>4648797.8053574767</v>
      </c>
      <c r="H129" s="526">
        <f t="shared" si="22"/>
        <v>946218.27179992502</v>
      </c>
      <c r="I129" s="577">
        <f t="shared" si="23"/>
        <v>946218.27179992502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4439541.0126745496</v>
      </c>
      <c r="E130" s="522">
        <f>IF(+J96&lt;F129,J96,D130)</f>
        <v>418513.58536585368</v>
      </c>
      <c r="F130" s="523">
        <f t="shared" si="20"/>
        <v>4021027.4273086959</v>
      </c>
      <c r="G130" s="523">
        <f t="shared" si="21"/>
        <v>4230284.2199916225</v>
      </c>
      <c r="H130" s="526">
        <f t="shared" si="22"/>
        <v>898711.02593103214</v>
      </c>
      <c r="I130" s="577">
        <f t="shared" si="23"/>
        <v>898711.02593103214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4021027.4273086959</v>
      </c>
      <c r="E131" s="522">
        <f>IF(+J96&lt;F130,J96,D131)</f>
        <v>418513.58536585368</v>
      </c>
      <c r="F131" s="523">
        <f t="shared" ref="F131:F154" si="24">+D131-E131</f>
        <v>3602513.8419428421</v>
      </c>
      <c r="G131" s="523">
        <f t="shared" ref="G131:G154" si="25">+(F131+D131)/2</f>
        <v>3811770.6346257692</v>
      </c>
      <c r="H131" s="526">
        <f t="shared" si="22"/>
        <v>851203.78006213938</v>
      </c>
      <c r="I131" s="577">
        <f t="shared" si="23"/>
        <v>851203.78006213938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3602513.8419428421</v>
      </c>
      <c r="E132" s="522">
        <f>IF(+J96&lt;F131,J96,D132)</f>
        <v>418513.58536585368</v>
      </c>
      <c r="F132" s="523">
        <f t="shared" si="24"/>
        <v>3184000.2565769884</v>
      </c>
      <c r="G132" s="523">
        <f t="shared" si="25"/>
        <v>3393257.049259915</v>
      </c>
      <c r="H132" s="526">
        <f t="shared" si="22"/>
        <v>803696.53419324663</v>
      </c>
      <c r="I132" s="577">
        <f t="shared" si="23"/>
        <v>803696.53419324663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3184000.2565769884</v>
      </c>
      <c r="E133" s="522">
        <f>IF(+J96&lt;F132,J96,D133)</f>
        <v>418513.58536585368</v>
      </c>
      <c r="F133" s="523">
        <f t="shared" si="24"/>
        <v>2765486.6712111346</v>
      </c>
      <c r="G133" s="523">
        <f t="shared" si="25"/>
        <v>2974743.4638940617</v>
      </c>
      <c r="H133" s="526">
        <f t="shared" si="22"/>
        <v>756189.28832435387</v>
      </c>
      <c r="I133" s="577">
        <f t="shared" si="23"/>
        <v>756189.28832435387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2765486.6712111346</v>
      </c>
      <c r="E134" s="522">
        <f>IF(+J96&lt;F133,J96,D134)</f>
        <v>418513.58536585368</v>
      </c>
      <c r="F134" s="523">
        <f t="shared" si="24"/>
        <v>2346973.0858452809</v>
      </c>
      <c r="G134" s="523">
        <f t="shared" si="25"/>
        <v>2556229.8785282075</v>
      </c>
      <c r="H134" s="526">
        <f t="shared" si="22"/>
        <v>708682.04245546111</v>
      </c>
      <c r="I134" s="577">
        <f t="shared" si="23"/>
        <v>708682.04245546111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2346973.0858452809</v>
      </c>
      <c r="E135" s="522">
        <f>IF(+J96&lt;F134,J96,D135)</f>
        <v>418513.58536585368</v>
      </c>
      <c r="F135" s="523">
        <f t="shared" si="24"/>
        <v>1928459.5004794272</v>
      </c>
      <c r="G135" s="523">
        <f t="shared" si="25"/>
        <v>2137716.2931623543</v>
      </c>
      <c r="H135" s="526">
        <f t="shared" si="22"/>
        <v>661174.79658656835</v>
      </c>
      <c r="I135" s="577">
        <f t="shared" si="23"/>
        <v>661174.79658656835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1928459.5004794272</v>
      </c>
      <c r="E136" s="522">
        <f>IF(+J96&lt;F135,J96,D136)</f>
        <v>418513.58536585368</v>
      </c>
      <c r="F136" s="523">
        <f t="shared" si="24"/>
        <v>1509945.9151135734</v>
      </c>
      <c r="G136" s="523">
        <f t="shared" si="25"/>
        <v>1719202.7077965003</v>
      </c>
      <c r="H136" s="526">
        <f t="shared" si="22"/>
        <v>613667.55071767559</v>
      </c>
      <c r="I136" s="577">
        <f t="shared" si="23"/>
        <v>613667.55071767559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1509945.9151135734</v>
      </c>
      <c r="E137" s="522">
        <f>IF(+J96&lt;F136,J96,D137)</f>
        <v>418513.58536585368</v>
      </c>
      <c r="F137" s="523">
        <f t="shared" si="24"/>
        <v>1091432.3297477197</v>
      </c>
      <c r="G137" s="523">
        <f t="shared" si="25"/>
        <v>1300689.1224306466</v>
      </c>
      <c r="H137" s="526">
        <f t="shared" si="22"/>
        <v>566160.30484878272</v>
      </c>
      <c r="I137" s="577">
        <f t="shared" si="23"/>
        <v>566160.30484878272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1091432.3297477197</v>
      </c>
      <c r="E138" s="522">
        <f>IF(+J96&lt;F137,J96,D138)</f>
        <v>418513.58536585368</v>
      </c>
      <c r="F138" s="523">
        <f t="shared" si="24"/>
        <v>672918.74438186595</v>
      </c>
      <c r="G138" s="523">
        <f t="shared" si="25"/>
        <v>882175.53706479282</v>
      </c>
      <c r="H138" s="526">
        <f t="shared" si="22"/>
        <v>518653.05897988996</v>
      </c>
      <c r="I138" s="577">
        <f t="shared" si="23"/>
        <v>518653.05897988996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672918.74438186595</v>
      </c>
      <c r="E139" s="522">
        <f>IF(+J96&lt;F138,J96,D139)</f>
        <v>418513.58536585368</v>
      </c>
      <c r="F139" s="523">
        <f t="shared" si="24"/>
        <v>254405.15901601227</v>
      </c>
      <c r="G139" s="523">
        <f t="shared" si="25"/>
        <v>463661.95169893908</v>
      </c>
      <c r="H139" s="526">
        <f t="shared" si="22"/>
        <v>471145.8131109972</v>
      </c>
      <c r="I139" s="577">
        <f t="shared" si="23"/>
        <v>471145.8131109972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254405.15901601227</v>
      </c>
      <c r="E140" s="522">
        <f>IF(+J96&lt;F139,J96,D140)</f>
        <v>254405.15901601227</v>
      </c>
      <c r="F140" s="523">
        <f t="shared" si="24"/>
        <v>0</v>
      </c>
      <c r="G140" s="523">
        <f t="shared" si="25"/>
        <v>127202.57950800614</v>
      </c>
      <c r="H140" s="526">
        <f t="shared" si="22"/>
        <v>268844.46142136084</v>
      </c>
      <c r="I140" s="577">
        <f t="shared" si="23"/>
        <v>268844.46142136084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4"/>
        <v>0</v>
      </c>
      <c r="G141" s="523">
        <f t="shared" si="25"/>
        <v>0</v>
      </c>
      <c r="H141" s="526">
        <f t="shared" si="22"/>
        <v>0</v>
      </c>
      <c r="I141" s="577">
        <f t="shared" si="23"/>
        <v>0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17159057.000000004</v>
      </c>
      <c r="F155" s="375"/>
      <c r="G155" s="375"/>
      <c r="H155" s="375">
        <f>SUM(H99:H154)</f>
        <v>57020566.582425915</v>
      </c>
      <c r="I155" s="375">
        <f>SUM(I99:I154)</f>
        <v>57020566.582425915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65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291189.59706285701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291189.59706285701</v>
      </c>
      <c r="O6" s="269"/>
      <c r="P6" s="269"/>
    </row>
    <row r="7" spans="1:16" ht="13.5" thickBot="1">
      <c r="C7" s="467" t="s">
        <v>48</v>
      </c>
      <c r="D7" s="624" t="s">
        <v>389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417</v>
      </c>
      <c r="E9" s="637" t="s">
        <v>418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2385216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56790.857142857145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442</v>
      </c>
      <c r="E17" s="658" t="s">
        <v>442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>+G17</f>
        <v>113671</v>
      </c>
      <c r="L17" s="513">
        <f t="shared" ref="L17:L72" si="1">IF(K17&lt;&gt;0,+G17-K17,0)</f>
        <v>0</v>
      </c>
      <c r="M17" s="512">
        <f>+H17</f>
        <v>113671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247559.87267195253</v>
      </c>
      <c r="H18" s="639">
        <v>247559.87267195253</v>
      </c>
      <c r="I18" s="511">
        <f t="shared" si="0"/>
        <v>0</v>
      </c>
      <c r="J18" s="511"/>
      <c r="K18" s="518">
        <f>+G18</f>
        <v>247559.87267195253</v>
      </c>
      <c r="L18" s="519">
        <f t="shared" si="1"/>
        <v>0</v>
      </c>
      <c r="M18" s="518">
        <f>+H18</f>
        <v>247559.87267195253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42674.41860465116</v>
      </c>
      <c r="F19" s="631">
        <v>1747569.4838343731</v>
      </c>
      <c r="G19" s="630">
        <v>218779.11395722814</v>
      </c>
      <c r="H19" s="639">
        <v>218779.11395722814</v>
      </c>
      <c r="I19" s="511">
        <f t="shared" si="0"/>
        <v>0</v>
      </c>
      <c r="J19" s="511"/>
      <c r="K19" s="518">
        <f>+G19</f>
        <v>218779.11395722814</v>
      </c>
      <c r="L19" s="519">
        <f t="shared" ref="L19" si="4">IF(K19&lt;&gt;0,+G19-K19,0)</f>
        <v>0</v>
      </c>
      <c r="M19" s="518">
        <f>+H19</f>
        <v>218779.11395722814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346249.49333752698</v>
      </c>
      <c r="H20" s="639">
        <v>346249.49333752698</v>
      </c>
      <c r="I20" s="511">
        <f t="shared" si="0"/>
        <v>0</v>
      </c>
      <c r="J20" s="511"/>
      <c r="K20" s="518">
        <f>+G20</f>
        <v>346249.49333752698</v>
      </c>
      <c r="L20" s="519">
        <f t="shared" ref="L20" si="6">IF(K20&lt;&gt;0,+G20-K20,0)</f>
        <v>0</v>
      </c>
      <c r="M20" s="518">
        <f>+H20</f>
        <v>346249.49333752698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2239609.4838343733</v>
      </c>
      <c r="E21" s="630">
        <v>56790.857142857145</v>
      </c>
      <c r="F21" s="631">
        <v>2182818.626691516</v>
      </c>
      <c r="G21" s="630">
        <v>291189.59706285701</v>
      </c>
      <c r="H21" s="639">
        <v>291189.59706285701</v>
      </c>
      <c r="I21" s="511">
        <f t="shared" si="0"/>
        <v>0</v>
      </c>
      <c r="J21" s="511"/>
      <c r="K21" s="518">
        <f>+G21</f>
        <v>291189.59706285701</v>
      </c>
      <c r="L21" s="519">
        <f t="shared" ref="L21" si="7">IF(K21&lt;&gt;0,+G21-K21,0)</f>
        <v>0</v>
      </c>
      <c r="M21" s="518">
        <f>+H21</f>
        <v>291189.59706285701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2182818.626691516</v>
      </c>
      <c r="E22" s="522">
        <f>IF(+I14&lt;F21,I14,D22)</f>
        <v>56790.857142857145</v>
      </c>
      <c r="F22" s="523">
        <f t="shared" ref="F22:F72" si="8">+D22-E22</f>
        <v>2126027.7695486587</v>
      </c>
      <c r="G22" s="524">
        <f t="shared" ref="G22:G48" si="9">+I$12*((D22+F22)/2)+E22</f>
        <v>286921.97778866428</v>
      </c>
      <c r="H22" s="491">
        <f t="shared" ref="H22:H48" si="10">+I$13*((D22+F22)/2)+E22</f>
        <v>286921.97778866428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2126027.7695486587</v>
      </c>
      <c r="E23" s="522">
        <f>IF(+I14&lt;F22,I14,D23)</f>
        <v>56790.857142857145</v>
      </c>
      <c r="F23" s="523">
        <f t="shared" si="8"/>
        <v>2069236.9124058017</v>
      </c>
      <c r="G23" s="524">
        <f t="shared" si="9"/>
        <v>280855.6935005422</v>
      </c>
      <c r="H23" s="491">
        <f t="shared" si="10"/>
        <v>280855.6935005422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2069236.9124058017</v>
      </c>
      <c r="E24" s="522">
        <f>IF(+I14&lt;F23,I14,D24)</f>
        <v>56790.857142857145</v>
      </c>
      <c r="F24" s="523">
        <f t="shared" si="8"/>
        <v>2012446.0552629447</v>
      </c>
      <c r="G24" s="524">
        <f t="shared" si="9"/>
        <v>274789.40921242011</v>
      </c>
      <c r="H24" s="491">
        <f t="shared" si="10"/>
        <v>274789.40921242011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2012446.0552629447</v>
      </c>
      <c r="E25" s="522">
        <f>IF(+I14&lt;F24,I14,D25)</f>
        <v>56790.857142857145</v>
      </c>
      <c r="F25" s="523">
        <f t="shared" si="8"/>
        <v>1955655.1981200876</v>
      </c>
      <c r="G25" s="524">
        <f t="shared" si="9"/>
        <v>268723.12492429797</v>
      </c>
      <c r="H25" s="491">
        <f t="shared" si="10"/>
        <v>268723.12492429797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1955655.1981200876</v>
      </c>
      <c r="E26" s="522">
        <f>IF(+I14&lt;F25,I14,D26)</f>
        <v>56790.857142857145</v>
      </c>
      <c r="F26" s="523">
        <f t="shared" si="8"/>
        <v>1898864.3409772306</v>
      </c>
      <c r="G26" s="524">
        <f t="shared" si="9"/>
        <v>262656.84063617594</v>
      </c>
      <c r="H26" s="491">
        <f t="shared" si="10"/>
        <v>262656.84063617594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1898864.3409772306</v>
      </c>
      <c r="E27" s="522">
        <f>IF(+I14&lt;F26,I14,D27)</f>
        <v>56790.857142857145</v>
      </c>
      <c r="F27" s="523">
        <f t="shared" si="8"/>
        <v>1842073.4838343735</v>
      </c>
      <c r="G27" s="524">
        <f t="shared" si="9"/>
        <v>256590.5563480538</v>
      </c>
      <c r="H27" s="491">
        <f t="shared" si="10"/>
        <v>256590.5563480538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1842073.4838343735</v>
      </c>
      <c r="E28" s="522">
        <f>IF(+I14&lt;F27,I14,D28)</f>
        <v>56790.857142857145</v>
      </c>
      <c r="F28" s="523">
        <f t="shared" si="8"/>
        <v>1785282.6266915165</v>
      </c>
      <c r="G28" s="524">
        <f t="shared" si="9"/>
        <v>250524.27205993177</v>
      </c>
      <c r="H28" s="491">
        <f t="shared" si="10"/>
        <v>250524.27205993177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1785282.6266915165</v>
      </c>
      <c r="E29" s="522">
        <f>IF(+I14&lt;F28,I14,D29)</f>
        <v>56790.857142857145</v>
      </c>
      <c r="F29" s="523">
        <f t="shared" si="8"/>
        <v>1728491.7695486594</v>
      </c>
      <c r="G29" s="524">
        <f t="shared" si="9"/>
        <v>244457.98777180962</v>
      </c>
      <c r="H29" s="491">
        <f t="shared" si="10"/>
        <v>244457.98777180962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1728491.7695486594</v>
      </c>
      <c r="E30" s="522">
        <f>IF(+I14&lt;F29,I14,D30)</f>
        <v>56790.857142857145</v>
      </c>
      <c r="F30" s="523">
        <f t="shared" si="8"/>
        <v>1671700.9124058024</v>
      </c>
      <c r="G30" s="524">
        <f t="shared" si="9"/>
        <v>238391.70348368754</v>
      </c>
      <c r="H30" s="491">
        <f t="shared" si="10"/>
        <v>238391.70348368754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1671700.9124058024</v>
      </c>
      <c r="E31" s="522">
        <f>IF(+I14&lt;F30,I14,D31)</f>
        <v>56790.857142857145</v>
      </c>
      <c r="F31" s="523">
        <f t="shared" si="8"/>
        <v>1614910.0552629454</v>
      </c>
      <c r="G31" s="524">
        <f t="shared" si="9"/>
        <v>232325.41919556545</v>
      </c>
      <c r="H31" s="491">
        <f t="shared" si="10"/>
        <v>232325.41919556545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1614910.0552629454</v>
      </c>
      <c r="E32" s="522">
        <f>IF(+I14&lt;F31,I14,D32)</f>
        <v>56790.857142857145</v>
      </c>
      <c r="F32" s="523">
        <f t="shared" si="8"/>
        <v>1558119.1981200883</v>
      </c>
      <c r="G32" s="524">
        <f t="shared" si="9"/>
        <v>226259.13490744337</v>
      </c>
      <c r="H32" s="491">
        <f t="shared" si="10"/>
        <v>226259.13490744337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1558119.1981200883</v>
      </c>
      <c r="E33" s="522">
        <f>IF(+I14&lt;F32,I14,D33)</f>
        <v>56790.857142857145</v>
      </c>
      <c r="F33" s="523">
        <f t="shared" si="8"/>
        <v>1501328.3409772313</v>
      </c>
      <c r="G33" s="524">
        <f t="shared" si="9"/>
        <v>220192.85061932128</v>
      </c>
      <c r="H33" s="491">
        <f t="shared" si="10"/>
        <v>220192.85061932128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1501328.3409772313</v>
      </c>
      <c r="E34" s="522">
        <f>IF(+I14&lt;F33,I14,D34)</f>
        <v>56790.857142857145</v>
      </c>
      <c r="F34" s="523">
        <f t="shared" si="8"/>
        <v>1444537.4838343742</v>
      </c>
      <c r="G34" s="524">
        <f t="shared" si="9"/>
        <v>214126.5663311992</v>
      </c>
      <c r="H34" s="491">
        <f t="shared" si="10"/>
        <v>214126.5663311992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1444537.4838343742</v>
      </c>
      <c r="E35" s="522">
        <f>IF(+I14&lt;F34,I14,D35)</f>
        <v>56790.857142857145</v>
      </c>
      <c r="F35" s="523">
        <f t="shared" si="8"/>
        <v>1387746.6266915172</v>
      </c>
      <c r="G35" s="524">
        <f t="shared" si="9"/>
        <v>208060.28204307711</v>
      </c>
      <c r="H35" s="491">
        <f t="shared" si="10"/>
        <v>208060.28204307711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1387746.6266915172</v>
      </c>
      <c r="E36" s="522">
        <f>IF(+I14&lt;F35,I14,D36)</f>
        <v>56790.857142857145</v>
      </c>
      <c r="F36" s="523">
        <f t="shared" si="8"/>
        <v>1330955.7695486601</v>
      </c>
      <c r="G36" s="524">
        <f t="shared" si="9"/>
        <v>201993.99775495502</v>
      </c>
      <c r="H36" s="491">
        <f t="shared" si="10"/>
        <v>201993.99775495502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1330955.7695486601</v>
      </c>
      <c r="E37" s="522">
        <f>IF(+I14&lt;F36,I14,D37)</f>
        <v>56790.857142857145</v>
      </c>
      <c r="F37" s="523">
        <f t="shared" si="8"/>
        <v>1274164.9124058031</v>
      </c>
      <c r="G37" s="524">
        <f t="shared" si="9"/>
        <v>195927.71346683288</v>
      </c>
      <c r="H37" s="491">
        <f t="shared" si="10"/>
        <v>195927.71346683288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1274164.9124058031</v>
      </c>
      <c r="E38" s="522">
        <f>IF(+I14&lt;F37,I14,D38)</f>
        <v>56790.857142857145</v>
      </c>
      <c r="F38" s="523">
        <f t="shared" si="8"/>
        <v>1217374.0552629461</v>
      </c>
      <c r="G38" s="524">
        <f t="shared" si="9"/>
        <v>189861.42917871085</v>
      </c>
      <c r="H38" s="491">
        <f t="shared" si="10"/>
        <v>189861.42917871085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1217374.0552629461</v>
      </c>
      <c r="E39" s="522">
        <f>IF(+I14&lt;F38,I14,D39)</f>
        <v>56790.857142857145</v>
      </c>
      <c r="F39" s="523">
        <f t="shared" si="8"/>
        <v>1160583.198120089</v>
      </c>
      <c r="G39" s="524">
        <f t="shared" si="9"/>
        <v>183795.14489058871</v>
      </c>
      <c r="H39" s="491">
        <f t="shared" si="10"/>
        <v>183795.14489058871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1160583.198120089</v>
      </c>
      <c r="E40" s="522">
        <f>IF(+I14&lt;F39,I14,D40)</f>
        <v>56790.857142857145</v>
      </c>
      <c r="F40" s="523">
        <f t="shared" si="8"/>
        <v>1103792.340977232</v>
      </c>
      <c r="G40" s="524">
        <f t="shared" si="9"/>
        <v>177728.86060246665</v>
      </c>
      <c r="H40" s="491">
        <f t="shared" si="10"/>
        <v>177728.86060246665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1103792.340977232</v>
      </c>
      <c r="E41" s="522">
        <f>IF(+I14&lt;F40,I14,D41)</f>
        <v>56790.857142857145</v>
      </c>
      <c r="F41" s="523">
        <f t="shared" si="8"/>
        <v>1047001.4838343748</v>
      </c>
      <c r="G41" s="524">
        <f t="shared" si="9"/>
        <v>171662.57631434454</v>
      </c>
      <c r="H41" s="491">
        <f t="shared" si="10"/>
        <v>171662.57631434454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1047001.4838343748</v>
      </c>
      <c r="E42" s="522">
        <f>IF(+I14&lt;F41,I14,D42)</f>
        <v>56790.857142857145</v>
      </c>
      <c r="F42" s="523">
        <f t="shared" si="8"/>
        <v>990210.62669151765</v>
      </c>
      <c r="G42" s="524">
        <f t="shared" si="9"/>
        <v>165596.29202622245</v>
      </c>
      <c r="H42" s="491">
        <f t="shared" si="10"/>
        <v>165596.29202622245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990210.62669151765</v>
      </c>
      <c r="E43" s="522">
        <f>IF(+I14&lt;F42,I14,D43)</f>
        <v>56790.857142857145</v>
      </c>
      <c r="F43" s="523">
        <f t="shared" si="8"/>
        <v>933419.76954866049</v>
      </c>
      <c r="G43" s="524">
        <f t="shared" si="9"/>
        <v>159530.00773810034</v>
      </c>
      <c r="H43" s="491">
        <f t="shared" si="10"/>
        <v>159530.00773810034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933419.76954866049</v>
      </c>
      <c r="E44" s="522">
        <f>IF(+I14&lt;F43,I14,D44)</f>
        <v>56790.857142857145</v>
      </c>
      <c r="F44" s="523">
        <f t="shared" si="8"/>
        <v>876628.91240580333</v>
      </c>
      <c r="G44" s="524">
        <f t="shared" si="9"/>
        <v>153463.72344997822</v>
      </c>
      <c r="H44" s="491">
        <f t="shared" si="10"/>
        <v>153463.72344997822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876628.91240580333</v>
      </c>
      <c r="E45" s="522">
        <f>IF(+I14&lt;F44,I14,D45)</f>
        <v>56790.857142857145</v>
      </c>
      <c r="F45" s="523">
        <f t="shared" si="8"/>
        <v>819838.05526294617</v>
      </c>
      <c r="G45" s="524">
        <f t="shared" si="9"/>
        <v>147397.43916185613</v>
      </c>
      <c r="H45" s="491">
        <f t="shared" si="10"/>
        <v>147397.43916185613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819838.05526294617</v>
      </c>
      <c r="E46" s="522">
        <f>IF(+I14&lt;F45,I14,D46)</f>
        <v>56790.857142857145</v>
      </c>
      <c r="F46" s="523">
        <f t="shared" si="8"/>
        <v>763047.19812008901</v>
      </c>
      <c r="G46" s="524">
        <f t="shared" si="9"/>
        <v>141331.15487373405</v>
      </c>
      <c r="H46" s="491">
        <f t="shared" si="10"/>
        <v>141331.15487373405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763047.19812008901</v>
      </c>
      <c r="E47" s="522">
        <f>IF(+I14&lt;F46,I14,D47)</f>
        <v>56790.857142857145</v>
      </c>
      <c r="F47" s="523">
        <f t="shared" si="8"/>
        <v>706256.34097723186</v>
      </c>
      <c r="G47" s="524">
        <f t="shared" si="9"/>
        <v>135264.8705856119</v>
      </c>
      <c r="H47" s="491">
        <f t="shared" si="10"/>
        <v>135264.8705856119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706256.34097723186</v>
      </c>
      <c r="E48" s="522">
        <f>IF(+I14&lt;F47,I14,D48)</f>
        <v>56790.857142857145</v>
      </c>
      <c r="F48" s="523">
        <f t="shared" si="8"/>
        <v>649465.4838343747</v>
      </c>
      <c r="G48" s="524">
        <f t="shared" si="9"/>
        <v>129198.58629748983</v>
      </c>
      <c r="H48" s="491">
        <f t="shared" si="10"/>
        <v>129198.58629748983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649465.4838343747</v>
      </c>
      <c r="E49" s="522">
        <f>IF(+I14&lt;F48,I14,D49)</f>
        <v>56790.857142857145</v>
      </c>
      <c r="F49" s="523">
        <f t="shared" si="8"/>
        <v>592674.62669151754</v>
      </c>
      <c r="G49" s="524">
        <f t="shared" ref="G49:G72" si="11">+I$12*((D49+F49)/2)+E49</f>
        <v>123132.3020093677</v>
      </c>
      <c r="H49" s="491">
        <f t="shared" ref="H49:H72" si="12">+I$13*((D49+F49)/2)+E49</f>
        <v>123132.3020093677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592674.62669151754</v>
      </c>
      <c r="E50" s="522">
        <f>IF(+I14&lt;F49,I14,D50)</f>
        <v>56790.857142857145</v>
      </c>
      <c r="F50" s="523">
        <f t="shared" si="8"/>
        <v>535883.76954866038</v>
      </c>
      <c r="G50" s="524">
        <f t="shared" si="11"/>
        <v>117066.01772124562</v>
      </c>
      <c r="H50" s="491">
        <f t="shared" si="12"/>
        <v>117066.01772124562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535883.76954866038</v>
      </c>
      <c r="E51" s="522">
        <f>IF(+I14&lt;F50,I14,D51)</f>
        <v>56790.857142857145</v>
      </c>
      <c r="F51" s="523">
        <f t="shared" si="8"/>
        <v>479092.91240580322</v>
      </c>
      <c r="G51" s="524">
        <f t="shared" si="11"/>
        <v>110999.7334331235</v>
      </c>
      <c r="H51" s="491">
        <f t="shared" si="12"/>
        <v>110999.7334331235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479092.91240580322</v>
      </c>
      <c r="E52" s="522">
        <f>IF(+I14&lt;F51,I14,D52)</f>
        <v>56790.857142857145</v>
      </c>
      <c r="F52" s="523">
        <f t="shared" si="8"/>
        <v>422302.05526294606</v>
      </c>
      <c r="G52" s="524">
        <f t="shared" si="11"/>
        <v>104933.44914500142</v>
      </c>
      <c r="H52" s="491">
        <f t="shared" si="12"/>
        <v>104933.44914500142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422302.05526294606</v>
      </c>
      <c r="E53" s="522">
        <f>IF(+I14&lt;F52,I14,D53)</f>
        <v>56790.857142857145</v>
      </c>
      <c r="F53" s="523">
        <f t="shared" si="8"/>
        <v>365511.1981200889</v>
      </c>
      <c r="G53" s="524">
        <f t="shared" si="11"/>
        <v>98867.164856879303</v>
      </c>
      <c r="H53" s="491">
        <f t="shared" si="12"/>
        <v>98867.164856879303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365511.1981200889</v>
      </c>
      <c r="E54" s="522">
        <f>IF(+I14&lt;F53,I14,D54)</f>
        <v>56790.857142857145</v>
      </c>
      <c r="F54" s="523">
        <f t="shared" si="8"/>
        <v>308720.34097723174</v>
      </c>
      <c r="G54" s="524">
        <f t="shared" si="11"/>
        <v>92800.880568757202</v>
      </c>
      <c r="H54" s="491">
        <f t="shared" si="12"/>
        <v>92800.880568757202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308720.34097723174</v>
      </c>
      <c r="E55" s="522">
        <f>IF(+I14&lt;F54,I14,D55)</f>
        <v>56790.857142857145</v>
      </c>
      <c r="F55" s="523">
        <f t="shared" si="8"/>
        <v>251929.48383437458</v>
      </c>
      <c r="G55" s="524">
        <f t="shared" si="11"/>
        <v>86734.596280635102</v>
      </c>
      <c r="H55" s="491">
        <f t="shared" si="12"/>
        <v>86734.596280635102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251929.48383437458</v>
      </c>
      <c r="E56" s="522">
        <f>IF(+I14&lt;F55,I14,D56)</f>
        <v>56790.857142857145</v>
      </c>
      <c r="F56" s="523">
        <f t="shared" si="8"/>
        <v>195138.62669151742</v>
      </c>
      <c r="G56" s="524">
        <f t="shared" si="11"/>
        <v>80668.311992512987</v>
      </c>
      <c r="H56" s="491">
        <f t="shared" si="12"/>
        <v>80668.311992512987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195138.62669151742</v>
      </c>
      <c r="E57" s="522">
        <f>IF(+I14&lt;F56,I14,D57)</f>
        <v>56790.857142857145</v>
      </c>
      <c r="F57" s="523">
        <f t="shared" si="8"/>
        <v>138347.76954866026</v>
      </c>
      <c r="G57" s="524">
        <f t="shared" si="11"/>
        <v>74602.027704390886</v>
      </c>
      <c r="H57" s="491">
        <f t="shared" si="12"/>
        <v>74602.027704390886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138347.76954866026</v>
      </c>
      <c r="E58" s="522">
        <f>IF(+I14&lt;F57,I14,D58)</f>
        <v>56790.857142857145</v>
      </c>
      <c r="F58" s="523">
        <f t="shared" si="8"/>
        <v>81556.912405803116</v>
      </c>
      <c r="G58" s="524">
        <f t="shared" si="11"/>
        <v>68535.743416268786</v>
      </c>
      <c r="H58" s="491">
        <f t="shared" si="12"/>
        <v>68535.743416268786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81556.912405803116</v>
      </c>
      <c r="E59" s="522">
        <f>IF(+I14&lt;F58,I14,D59)</f>
        <v>56790.857142857145</v>
      </c>
      <c r="F59" s="523">
        <f t="shared" si="8"/>
        <v>24766.055262945971</v>
      </c>
      <c r="G59" s="524">
        <f t="shared" si="11"/>
        <v>62469.459128146686</v>
      </c>
      <c r="H59" s="491">
        <f t="shared" si="12"/>
        <v>62469.459128146686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24766.055262945971</v>
      </c>
      <c r="E60" s="522">
        <f>IF(+I14&lt;F59,I14,D60)</f>
        <v>24766.055262945971</v>
      </c>
      <c r="F60" s="523">
        <f t="shared" si="8"/>
        <v>0</v>
      </c>
      <c r="G60" s="524">
        <f t="shared" si="11"/>
        <v>26088.785183560216</v>
      </c>
      <c r="H60" s="491">
        <f t="shared" si="12"/>
        <v>26088.785183560216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2385216.0000000005</v>
      </c>
      <c r="F73" s="375"/>
      <c r="G73" s="375">
        <f>SUM(G17:G72)</f>
        <v>7881975.1636325344</v>
      </c>
      <c r="H73" s="375">
        <f>SUM(H17:H72)</f>
        <v>7881975.1636325344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291189.59706285701</v>
      </c>
      <c r="N87" s="546">
        <f>IF(J92&lt;D11,0,VLOOKUP(J92,C17:O72,11))</f>
        <v>291189.59706285701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305906.71353430621</v>
      </c>
      <c r="N88" s="550">
        <f>IF(J92&lt;D11,0,VLOOKUP(J92,C99:P154,7))</f>
        <v>305906.71353430621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14717.116471449204</v>
      </c>
      <c r="N89" s="555">
        <f>+N88-N87</f>
        <v>14717.116471449204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2385216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58176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13">+I99-H99</f>
        <v>0</v>
      </c>
      <c r="K99" s="514"/>
      <c r="L99" s="512">
        <f>+H99</f>
        <v>148292.66067911699</v>
      </c>
      <c r="M99" s="513">
        <f t="shared" ref="M99:M130" si="14">IF(L99&lt;&gt;0,+H99-L99,0)</f>
        <v>0</v>
      </c>
      <c r="N99" s="512">
        <f>+I99</f>
        <v>148292.66067911699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13"/>
        <v>0</v>
      </c>
      <c r="K100" s="514"/>
      <c r="L100" s="655">
        <f>+H100</f>
        <v>305185.55137142731</v>
      </c>
      <c r="M100" s="514">
        <f t="shared" si="14"/>
        <v>0</v>
      </c>
      <c r="N100" s="655">
        <f>+I100</f>
        <v>305185.55137142731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/>
      </c>
      <c r="C101" s="507">
        <f>IF(D93="","-",+C100+1)</f>
        <v>2019</v>
      </c>
      <c r="D101" s="629">
        <v>2323724.9107142854</v>
      </c>
      <c r="E101" s="630">
        <v>55470.139534883718</v>
      </c>
      <c r="F101" s="631">
        <v>2268254.7711794018</v>
      </c>
      <c r="G101" s="631">
        <v>2295989.8409468438</v>
      </c>
      <c r="H101" s="633">
        <v>301234.14696485514</v>
      </c>
      <c r="I101" s="634">
        <v>301234.14696485514</v>
      </c>
      <c r="J101" s="514">
        <f t="shared" si="13"/>
        <v>0</v>
      </c>
      <c r="K101" s="514"/>
      <c r="L101" s="655">
        <f>+H101</f>
        <v>301234.14696485514</v>
      </c>
      <c r="M101" s="514">
        <f t="shared" ref="M101" si="18">IF(L101&lt;&gt;0,+H101-L101,0)</f>
        <v>0</v>
      </c>
      <c r="N101" s="655">
        <f>+I101</f>
        <v>301234.14696485514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2268254.7711794018</v>
      </c>
      <c r="E102" s="630">
        <v>56790.857142857145</v>
      </c>
      <c r="F102" s="631">
        <v>2211463.9140365445</v>
      </c>
      <c r="G102" s="631">
        <v>2239859.3426079731</v>
      </c>
      <c r="H102" s="633">
        <v>297741.11088977935</v>
      </c>
      <c r="I102" s="634">
        <v>297741.11088977935</v>
      </c>
      <c r="J102" s="514">
        <f t="shared" si="13"/>
        <v>0</v>
      </c>
      <c r="K102" s="514"/>
      <c r="L102" s="655">
        <f>+H102</f>
        <v>297741.11088977935</v>
      </c>
      <c r="M102" s="514">
        <f t="shared" ref="M102" si="19">IF(L102&lt;&gt;0,+H102-L102,0)</f>
        <v>0</v>
      </c>
      <c r="N102" s="655">
        <f>+I102</f>
        <v>297741.11088977935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2211463.9140365445</v>
      </c>
      <c r="E103" s="522">
        <f>IF(+J96&lt;F102,J96,D103)</f>
        <v>58176</v>
      </c>
      <c r="F103" s="523">
        <f t="shared" ref="F103:F130" si="20">+D103-E103</f>
        <v>2153287.9140365445</v>
      </c>
      <c r="G103" s="523">
        <f t="shared" ref="G103:G130" si="21">+(F103+D103)/2</f>
        <v>2182375.9140365445</v>
      </c>
      <c r="H103" s="526">
        <f t="shared" ref="H103:H154" si="22">+J$94*G103+E103</f>
        <v>305906.71353430621</v>
      </c>
      <c r="I103" s="577">
        <f t="shared" ref="I103:I154" si="23">+J$95*G103+E103</f>
        <v>305906.71353430621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2153287.9140365445</v>
      </c>
      <c r="E104" s="522">
        <f>IF(+J96&lt;F103,J96,D104)</f>
        <v>58176</v>
      </c>
      <c r="F104" s="523">
        <f t="shared" si="20"/>
        <v>2095111.9140365445</v>
      </c>
      <c r="G104" s="523">
        <f t="shared" si="21"/>
        <v>2124199.9140365445</v>
      </c>
      <c r="H104" s="526">
        <f t="shared" si="22"/>
        <v>299302.90990090044</v>
      </c>
      <c r="I104" s="577">
        <f t="shared" si="23"/>
        <v>299302.90990090044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2095111.9140365445</v>
      </c>
      <c r="E105" s="522">
        <f>IF(+J96&lt;F104,J96,D105)</f>
        <v>58176</v>
      </c>
      <c r="F105" s="523">
        <f t="shared" si="20"/>
        <v>2036935.9140365445</v>
      </c>
      <c r="G105" s="523">
        <f t="shared" si="21"/>
        <v>2066023.9140365445</v>
      </c>
      <c r="H105" s="526">
        <f t="shared" si="22"/>
        <v>292699.10626749462</v>
      </c>
      <c r="I105" s="577">
        <f t="shared" si="23"/>
        <v>292699.10626749462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2036935.9140365445</v>
      </c>
      <c r="E106" s="522">
        <f>IF(+J96&lt;F105,J96,D106)</f>
        <v>58176</v>
      </c>
      <c r="F106" s="523">
        <f t="shared" si="20"/>
        <v>1978759.9140365445</v>
      </c>
      <c r="G106" s="523">
        <f t="shared" si="21"/>
        <v>2007847.9140365445</v>
      </c>
      <c r="H106" s="526">
        <f t="shared" si="22"/>
        <v>286095.30263408885</v>
      </c>
      <c r="I106" s="577">
        <f t="shared" si="23"/>
        <v>286095.30263408885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1978759.9140365445</v>
      </c>
      <c r="E107" s="522">
        <f>IF(+J96&lt;F106,J96,D107)</f>
        <v>58176</v>
      </c>
      <c r="F107" s="523">
        <f t="shared" si="20"/>
        <v>1920583.9140365445</v>
      </c>
      <c r="G107" s="523">
        <f t="shared" si="21"/>
        <v>1949671.9140365445</v>
      </c>
      <c r="H107" s="526">
        <f t="shared" si="22"/>
        <v>279491.49900068308</v>
      </c>
      <c r="I107" s="577">
        <f t="shared" si="23"/>
        <v>279491.49900068308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1920583.9140365445</v>
      </c>
      <c r="E108" s="522">
        <f>IF(+J96&lt;F107,J96,D108)</f>
        <v>58176</v>
      </c>
      <c r="F108" s="523">
        <f t="shared" si="20"/>
        <v>1862407.9140365445</v>
      </c>
      <c r="G108" s="523">
        <f t="shared" si="21"/>
        <v>1891495.9140365445</v>
      </c>
      <c r="H108" s="526">
        <f t="shared" si="22"/>
        <v>272887.69536727725</v>
      </c>
      <c r="I108" s="577">
        <f t="shared" si="23"/>
        <v>272887.69536727725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1862407.9140365445</v>
      </c>
      <c r="E109" s="522">
        <f>IF(+J96&lt;F108,J96,D109)</f>
        <v>58176</v>
      </c>
      <c r="F109" s="523">
        <f t="shared" si="20"/>
        <v>1804231.9140365445</v>
      </c>
      <c r="G109" s="523">
        <f t="shared" si="21"/>
        <v>1833319.9140365445</v>
      </c>
      <c r="H109" s="526">
        <f t="shared" si="22"/>
        <v>266283.89173387154</v>
      </c>
      <c r="I109" s="577">
        <f t="shared" si="23"/>
        <v>266283.89173387154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1804231.9140365445</v>
      </c>
      <c r="E110" s="522">
        <f>IF(+J96&lt;F109,J96,D110)</f>
        <v>58176</v>
      </c>
      <c r="F110" s="523">
        <f t="shared" si="20"/>
        <v>1746055.9140365445</v>
      </c>
      <c r="G110" s="523">
        <f t="shared" si="21"/>
        <v>1775143.9140365445</v>
      </c>
      <c r="H110" s="526">
        <f t="shared" si="22"/>
        <v>259680.08810046571</v>
      </c>
      <c r="I110" s="577">
        <f t="shared" si="23"/>
        <v>259680.08810046571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1746055.9140365445</v>
      </c>
      <c r="E111" s="522">
        <f>IF(+J96&lt;F110,J96,D111)</f>
        <v>58176</v>
      </c>
      <c r="F111" s="523">
        <f t="shared" si="20"/>
        <v>1687879.9140365445</v>
      </c>
      <c r="G111" s="523">
        <f t="shared" si="21"/>
        <v>1716967.9140365445</v>
      </c>
      <c r="H111" s="526">
        <f t="shared" si="22"/>
        <v>253076.28446705994</v>
      </c>
      <c r="I111" s="577">
        <f t="shared" si="23"/>
        <v>253076.28446705994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1687879.9140365445</v>
      </c>
      <c r="E112" s="522">
        <f>IF(+J96&lt;F111,J96,D112)</f>
        <v>58176</v>
      </c>
      <c r="F112" s="523">
        <f t="shared" si="20"/>
        <v>1629703.9140365445</v>
      </c>
      <c r="G112" s="523">
        <f t="shared" si="21"/>
        <v>1658791.9140365445</v>
      </c>
      <c r="H112" s="526">
        <f t="shared" si="22"/>
        <v>246472.48083365415</v>
      </c>
      <c r="I112" s="577">
        <f t="shared" si="23"/>
        <v>246472.48083365415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1629703.9140365445</v>
      </c>
      <c r="E113" s="522">
        <f>IF(+J96&lt;F112,J96,D113)</f>
        <v>58176</v>
      </c>
      <c r="F113" s="523">
        <f t="shared" si="20"/>
        <v>1571527.9140365445</v>
      </c>
      <c r="G113" s="523">
        <f t="shared" si="21"/>
        <v>1600615.9140365445</v>
      </c>
      <c r="H113" s="526">
        <f t="shared" si="22"/>
        <v>239868.67720024838</v>
      </c>
      <c r="I113" s="577">
        <f t="shared" si="23"/>
        <v>239868.67720024838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1571527.9140365445</v>
      </c>
      <c r="E114" s="522">
        <f>IF(+J96&lt;F113,J96,D114)</f>
        <v>58176</v>
      </c>
      <c r="F114" s="523">
        <f t="shared" si="20"/>
        <v>1513351.9140365445</v>
      </c>
      <c r="G114" s="523">
        <f t="shared" si="21"/>
        <v>1542439.9140365445</v>
      </c>
      <c r="H114" s="526">
        <f t="shared" si="22"/>
        <v>233264.87356684261</v>
      </c>
      <c r="I114" s="577">
        <f t="shared" si="23"/>
        <v>233264.87356684261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1513351.9140365445</v>
      </c>
      <c r="E115" s="522">
        <f>IF(+J96&lt;F114,J96,D115)</f>
        <v>58176</v>
      </c>
      <c r="F115" s="523">
        <f t="shared" si="20"/>
        <v>1455175.9140365445</v>
      </c>
      <c r="G115" s="523">
        <f t="shared" si="21"/>
        <v>1484263.9140365445</v>
      </c>
      <c r="H115" s="526">
        <f t="shared" si="22"/>
        <v>226661.06993343681</v>
      </c>
      <c r="I115" s="577">
        <f t="shared" si="23"/>
        <v>226661.06993343681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1455175.9140365445</v>
      </c>
      <c r="E116" s="522">
        <f>IF(+J96&lt;F115,J96,D116)</f>
        <v>58176</v>
      </c>
      <c r="F116" s="523">
        <f t="shared" si="20"/>
        <v>1396999.9140365445</v>
      </c>
      <c r="G116" s="523">
        <f t="shared" si="21"/>
        <v>1426087.9140365445</v>
      </c>
      <c r="H116" s="526">
        <f t="shared" si="22"/>
        <v>220057.26630003104</v>
      </c>
      <c r="I116" s="577">
        <f t="shared" si="23"/>
        <v>220057.26630003104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1396999.9140365445</v>
      </c>
      <c r="E117" s="522">
        <f>IF(+J96&lt;F116,J96,D117)</f>
        <v>58176</v>
      </c>
      <c r="F117" s="523">
        <f t="shared" si="20"/>
        <v>1338823.9140365445</v>
      </c>
      <c r="G117" s="523">
        <f t="shared" si="21"/>
        <v>1367911.9140365445</v>
      </c>
      <c r="H117" s="526">
        <f t="shared" si="22"/>
        <v>213453.46266662524</v>
      </c>
      <c r="I117" s="577">
        <f t="shared" si="23"/>
        <v>213453.46266662524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1338823.9140365445</v>
      </c>
      <c r="E118" s="522">
        <f>IF(+J96&lt;F117,J96,D118)</f>
        <v>58176</v>
      </c>
      <c r="F118" s="523">
        <f t="shared" si="20"/>
        <v>1280647.9140365445</v>
      </c>
      <c r="G118" s="523">
        <f t="shared" si="21"/>
        <v>1309735.9140365445</v>
      </c>
      <c r="H118" s="526">
        <f t="shared" si="22"/>
        <v>206849.65903321948</v>
      </c>
      <c r="I118" s="577">
        <f t="shared" si="23"/>
        <v>206849.65903321948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1280647.9140365445</v>
      </c>
      <c r="E119" s="522">
        <f>IF(+J96&lt;F118,J96,D119)</f>
        <v>58176</v>
      </c>
      <c r="F119" s="523">
        <f t="shared" si="20"/>
        <v>1222471.9140365445</v>
      </c>
      <c r="G119" s="523">
        <f t="shared" si="21"/>
        <v>1251559.9140365445</v>
      </c>
      <c r="H119" s="526">
        <f t="shared" si="22"/>
        <v>200245.85539981368</v>
      </c>
      <c r="I119" s="577">
        <f t="shared" si="23"/>
        <v>200245.85539981368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1222471.9140365445</v>
      </c>
      <c r="E120" s="522">
        <f>IF(+J96&lt;F119,J96,D120)</f>
        <v>58176</v>
      </c>
      <c r="F120" s="523">
        <f t="shared" si="20"/>
        <v>1164295.9140365445</v>
      </c>
      <c r="G120" s="523">
        <f t="shared" si="21"/>
        <v>1193383.9140365445</v>
      </c>
      <c r="H120" s="526">
        <f t="shared" si="22"/>
        <v>193642.05176640791</v>
      </c>
      <c r="I120" s="577">
        <f t="shared" si="23"/>
        <v>193642.05176640791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1164295.9140365445</v>
      </c>
      <c r="E121" s="522">
        <f>IF(+J96&lt;F120,J96,D121)</f>
        <v>58176</v>
      </c>
      <c r="F121" s="523">
        <f t="shared" si="20"/>
        <v>1106119.9140365445</v>
      </c>
      <c r="G121" s="523">
        <f t="shared" si="21"/>
        <v>1135207.9140365445</v>
      </c>
      <c r="H121" s="526">
        <f t="shared" si="22"/>
        <v>187038.24813300214</v>
      </c>
      <c r="I121" s="577">
        <f t="shared" si="23"/>
        <v>187038.24813300214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1106119.9140365445</v>
      </c>
      <c r="E122" s="522">
        <f>IF(+J96&lt;F121,J96,D122)</f>
        <v>58176</v>
      </c>
      <c r="F122" s="523">
        <f t="shared" si="20"/>
        <v>1047943.9140365445</v>
      </c>
      <c r="G122" s="523">
        <f t="shared" si="21"/>
        <v>1077031.9140365445</v>
      </c>
      <c r="H122" s="526">
        <f t="shared" si="22"/>
        <v>180434.44449959634</v>
      </c>
      <c r="I122" s="577">
        <f t="shared" si="23"/>
        <v>180434.44449959634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1047943.9140365445</v>
      </c>
      <c r="E123" s="522">
        <f>IF(+J96&lt;F122,J96,D123)</f>
        <v>58176</v>
      </c>
      <c r="F123" s="523">
        <f t="shared" si="20"/>
        <v>989767.91403654451</v>
      </c>
      <c r="G123" s="523">
        <f t="shared" si="21"/>
        <v>1018855.9140365445</v>
      </c>
      <c r="H123" s="526">
        <f t="shared" si="22"/>
        <v>173830.64086619054</v>
      </c>
      <c r="I123" s="577">
        <f t="shared" si="23"/>
        <v>173830.64086619054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989767.91403654451</v>
      </c>
      <c r="E124" s="522">
        <f>IF(+J96&lt;F123,J96,D124)</f>
        <v>58176</v>
      </c>
      <c r="F124" s="523">
        <f t="shared" si="20"/>
        <v>931591.91403654451</v>
      </c>
      <c r="G124" s="523">
        <f t="shared" si="21"/>
        <v>960679.91403654451</v>
      </c>
      <c r="H124" s="526">
        <f t="shared" si="22"/>
        <v>167226.83723278478</v>
      </c>
      <c r="I124" s="577">
        <f t="shared" si="23"/>
        <v>167226.83723278478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931591.91403654451</v>
      </c>
      <c r="E125" s="522">
        <f>IF(+J96&lt;F124,J96,D125)</f>
        <v>58176</v>
      </c>
      <c r="F125" s="523">
        <f t="shared" si="20"/>
        <v>873415.91403654451</v>
      </c>
      <c r="G125" s="523">
        <f t="shared" si="21"/>
        <v>902503.91403654451</v>
      </c>
      <c r="H125" s="526">
        <f t="shared" si="22"/>
        <v>160623.03359937901</v>
      </c>
      <c r="I125" s="577">
        <f t="shared" si="23"/>
        <v>160623.03359937901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873415.91403654451</v>
      </c>
      <c r="E126" s="522">
        <f>IF(+J96&lt;F125,J96,D126)</f>
        <v>58176</v>
      </c>
      <c r="F126" s="523">
        <f t="shared" si="20"/>
        <v>815239.91403654451</v>
      </c>
      <c r="G126" s="523">
        <f t="shared" si="21"/>
        <v>844327.91403654451</v>
      </c>
      <c r="H126" s="526">
        <f t="shared" si="22"/>
        <v>154019.22996597321</v>
      </c>
      <c r="I126" s="577">
        <f t="shared" si="23"/>
        <v>154019.22996597321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815239.91403654451</v>
      </c>
      <c r="E127" s="522">
        <f>IF(+J96&lt;F126,J96,D127)</f>
        <v>58176</v>
      </c>
      <c r="F127" s="523">
        <f t="shared" si="20"/>
        <v>757063.91403654451</v>
      </c>
      <c r="G127" s="523">
        <f t="shared" si="21"/>
        <v>786151.91403654451</v>
      </c>
      <c r="H127" s="526">
        <f t="shared" si="22"/>
        <v>147415.42633256741</v>
      </c>
      <c r="I127" s="577">
        <f t="shared" si="23"/>
        <v>147415.42633256741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757063.91403654451</v>
      </c>
      <c r="E128" s="522">
        <f>IF(+J96&lt;F127,J96,D128)</f>
        <v>58176</v>
      </c>
      <c r="F128" s="523">
        <f t="shared" si="20"/>
        <v>698887.91403654451</v>
      </c>
      <c r="G128" s="523">
        <f t="shared" si="21"/>
        <v>727975.91403654451</v>
      </c>
      <c r="H128" s="526">
        <f t="shared" si="22"/>
        <v>140811.62269916164</v>
      </c>
      <c r="I128" s="577">
        <f t="shared" si="23"/>
        <v>140811.62269916164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698887.91403654451</v>
      </c>
      <c r="E129" s="522">
        <f>IF(+J96&lt;F128,J96,D129)</f>
        <v>58176</v>
      </c>
      <c r="F129" s="523">
        <f t="shared" si="20"/>
        <v>640711.91403654451</v>
      </c>
      <c r="G129" s="523">
        <f t="shared" si="21"/>
        <v>669799.91403654451</v>
      </c>
      <c r="H129" s="526">
        <f t="shared" si="22"/>
        <v>134207.81906575587</v>
      </c>
      <c r="I129" s="577">
        <f t="shared" si="23"/>
        <v>134207.81906575587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640711.91403654451</v>
      </c>
      <c r="E130" s="522">
        <f>IF(+J96&lt;F129,J96,D130)</f>
        <v>58176</v>
      </c>
      <c r="F130" s="523">
        <f t="shared" si="20"/>
        <v>582535.91403654451</v>
      </c>
      <c r="G130" s="523">
        <f t="shared" si="21"/>
        <v>611623.91403654451</v>
      </c>
      <c r="H130" s="526">
        <f t="shared" si="22"/>
        <v>127604.01543235008</v>
      </c>
      <c r="I130" s="577">
        <f t="shared" si="23"/>
        <v>127604.01543235008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582535.91403654451</v>
      </c>
      <c r="E131" s="522">
        <f>IF(+J96&lt;F130,J96,D131)</f>
        <v>58176</v>
      </c>
      <c r="F131" s="523">
        <f t="shared" ref="F131:F154" si="24">+D131-E131</f>
        <v>524359.91403654451</v>
      </c>
      <c r="G131" s="523">
        <f t="shared" ref="G131:G154" si="25">+(F131+D131)/2</f>
        <v>553447.91403654451</v>
      </c>
      <c r="H131" s="526">
        <f t="shared" si="22"/>
        <v>121000.21179894431</v>
      </c>
      <c r="I131" s="577">
        <f t="shared" si="23"/>
        <v>121000.21179894431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524359.91403654451</v>
      </c>
      <c r="E132" s="522">
        <f>IF(+J96&lt;F131,J96,D132)</f>
        <v>58176</v>
      </c>
      <c r="F132" s="523">
        <f t="shared" si="24"/>
        <v>466183.91403654451</v>
      </c>
      <c r="G132" s="523">
        <f t="shared" si="25"/>
        <v>495271.91403654451</v>
      </c>
      <c r="H132" s="526">
        <f t="shared" si="22"/>
        <v>114396.40816553851</v>
      </c>
      <c r="I132" s="577">
        <f t="shared" si="23"/>
        <v>114396.40816553851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466183.91403654451</v>
      </c>
      <c r="E133" s="522">
        <f>IF(+J96&lt;F132,J96,D133)</f>
        <v>58176</v>
      </c>
      <c r="F133" s="523">
        <f t="shared" si="24"/>
        <v>408007.91403654451</v>
      </c>
      <c r="G133" s="523">
        <f t="shared" si="25"/>
        <v>437095.91403654451</v>
      </c>
      <c r="H133" s="526">
        <f t="shared" si="22"/>
        <v>107792.60453213274</v>
      </c>
      <c r="I133" s="577">
        <f t="shared" si="23"/>
        <v>107792.60453213274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408007.91403654451</v>
      </c>
      <c r="E134" s="522">
        <f>IF(+J96&lt;F133,J96,D134)</f>
        <v>58176</v>
      </c>
      <c r="F134" s="523">
        <f t="shared" si="24"/>
        <v>349831.91403654451</v>
      </c>
      <c r="G134" s="523">
        <f t="shared" si="25"/>
        <v>378919.91403654451</v>
      </c>
      <c r="H134" s="526">
        <f t="shared" si="22"/>
        <v>101188.80089872694</v>
      </c>
      <c r="I134" s="577">
        <f t="shared" si="23"/>
        <v>101188.80089872694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349831.91403654451</v>
      </c>
      <c r="E135" s="522">
        <f>IF(+J96&lt;F134,J96,D135)</f>
        <v>58176</v>
      </c>
      <c r="F135" s="523">
        <f t="shared" si="24"/>
        <v>291655.91403654451</v>
      </c>
      <c r="G135" s="523">
        <f t="shared" si="25"/>
        <v>320743.91403654451</v>
      </c>
      <c r="H135" s="526">
        <f t="shared" si="22"/>
        <v>94584.997265321173</v>
      </c>
      <c r="I135" s="577">
        <f t="shared" si="23"/>
        <v>94584.997265321173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291655.91403654451</v>
      </c>
      <c r="E136" s="522">
        <f>IF(+J96&lt;F135,J96,D136)</f>
        <v>58176</v>
      </c>
      <c r="F136" s="523">
        <f t="shared" si="24"/>
        <v>233479.91403654451</v>
      </c>
      <c r="G136" s="523">
        <f t="shared" si="25"/>
        <v>262567.91403654451</v>
      </c>
      <c r="H136" s="526">
        <f t="shared" si="22"/>
        <v>87981.19363191539</v>
      </c>
      <c r="I136" s="577">
        <f t="shared" si="23"/>
        <v>87981.19363191539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233479.91403654451</v>
      </c>
      <c r="E137" s="522">
        <f>IF(+J96&lt;F136,J96,D137)</f>
        <v>58176</v>
      </c>
      <c r="F137" s="523">
        <f t="shared" si="24"/>
        <v>175303.91403654451</v>
      </c>
      <c r="G137" s="523">
        <f t="shared" si="25"/>
        <v>204391.91403654451</v>
      </c>
      <c r="H137" s="526">
        <f t="shared" si="22"/>
        <v>81377.389998509607</v>
      </c>
      <c r="I137" s="577">
        <f t="shared" si="23"/>
        <v>81377.389998509607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175303.91403654451</v>
      </c>
      <c r="E138" s="522">
        <f>IF(+J96&lt;F137,J96,D138)</f>
        <v>58176</v>
      </c>
      <c r="F138" s="523">
        <f t="shared" si="24"/>
        <v>117127.91403654451</v>
      </c>
      <c r="G138" s="523">
        <f t="shared" si="25"/>
        <v>146215.91403654451</v>
      </c>
      <c r="H138" s="526">
        <f t="shared" si="22"/>
        <v>74773.586365103823</v>
      </c>
      <c r="I138" s="577">
        <f t="shared" si="23"/>
        <v>74773.586365103823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117127.91403654451</v>
      </c>
      <c r="E139" s="522">
        <f>IF(+J96&lt;F138,J96,D139)</f>
        <v>58176</v>
      </c>
      <c r="F139" s="523">
        <f t="shared" si="24"/>
        <v>58951.914036544506</v>
      </c>
      <c r="G139" s="523">
        <f t="shared" si="25"/>
        <v>88039.914036544506</v>
      </c>
      <c r="H139" s="526">
        <f t="shared" si="22"/>
        <v>68169.78273169804</v>
      </c>
      <c r="I139" s="577">
        <f t="shared" si="23"/>
        <v>68169.78273169804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58951.914036544506</v>
      </c>
      <c r="E140" s="522">
        <f>IF(+J96&lt;F139,J96,D140)</f>
        <v>58176</v>
      </c>
      <c r="F140" s="523">
        <f t="shared" si="24"/>
        <v>775.91403654450551</v>
      </c>
      <c r="G140" s="523">
        <f t="shared" si="25"/>
        <v>29863.914036544506</v>
      </c>
      <c r="H140" s="526">
        <f t="shared" si="22"/>
        <v>61565.979098292257</v>
      </c>
      <c r="I140" s="577">
        <f t="shared" si="23"/>
        <v>61565.979098292257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775.91403654450551</v>
      </c>
      <c r="E141" s="522">
        <f>IF(+J96&lt;F140,J96,D141)</f>
        <v>775.91403654450551</v>
      </c>
      <c r="F141" s="523">
        <f t="shared" si="24"/>
        <v>0</v>
      </c>
      <c r="G141" s="523">
        <f t="shared" si="25"/>
        <v>387.95701827225275</v>
      </c>
      <c r="H141" s="526">
        <f t="shared" si="22"/>
        <v>819.95267733919013</v>
      </c>
      <c r="I141" s="577">
        <f t="shared" si="23"/>
        <v>819.95267733919013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2385215.9999999995</v>
      </c>
      <c r="F155" s="375"/>
      <c r="G155" s="375"/>
      <c r="H155" s="375">
        <f>SUM(H99:H154)</f>
        <v>8035254.582601889</v>
      </c>
      <c r="I155" s="375">
        <f>SUM(I99:I154)</f>
        <v>8035254.582601889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66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788397.59733237652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788397.59733237652</v>
      </c>
      <c r="O6" s="269"/>
      <c r="P6" s="269"/>
    </row>
    <row r="7" spans="1:16" ht="13.5" thickBot="1">
      <c r="C7" s="467" t="s">
        <v>48</v>
      </c>
      <c r="D7" s="624" t="s">
        <v>390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419</v>
      </c>
      <c r="E9" s="637" t="s">
        <v>420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6516184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155147.23809523811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49" t="s">
        <v>442</v>
      </c>
      <c r="E17" s="658" t="s">
        <v>442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>+G17</f>
        <v>398005</v>
      </c>
      <c r="L17" s="513">
        <f t="shared" ref="L17:L72" si="1">IF(K17&lt;&gt;0,+G17-K17,0)</f>
        <v>0</v>
      </c>
      <c r="M17" s="512">
        <f>+H17</f>
        <v>398005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866796.82938272203</v>
      </c>
      <c r="H18" s="639">
        <v>866796.82938272203</v>
      </c>
      <c r="I18" s="511">
        <f t="shared" si="0"/>
        <v>0</v>
      </c>
      <c r="J18" s="511"/>
      <c r="K18" s="518">
        <f>+G18</f>
        <v>866796.82938272203</v>
      </c>
      <c r="L18" s="519">
        <f t="shared" si="1"/>
        <v>0</v>
      </c>
      <c r="M18" s="518">
        <f>+H18</f>
        <v>866796.82938272203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149418.60465116278</v>
      </c>
      <c r="F19" s="631">
        <v>6118874.0782756666</v>
      </c>
      <c r="G19" s="630">
        <v>766024.96303825104</v>
      </c>
      <c r="H19" s="639">
        <v>766024.96303825104</v>
      </c>
      <c r="I19" s="511">
        <f t="shared" si="0"/>
        <v>0</v>
      </c>
      <c r="J19" s="511"/>
      <c r="K19" s="518">
        <f>+G19</f>
        <v>766024.96303825104</v>
      </c>
      <c r="L19" s="519">
        <f t="shared" ref="L19" si="4">IF(K19&lt;&gt;0,+G19-K19,0)</f>
        <v>0</v>
      </c>
      <c r="M19" s="518">
        <f>+H19</f>
        <v>766024.96303825104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935625.90836902661</v>
      </c>
      <c r="H20" s="639">
        <v>935625.90836902661</v>
      </c>
      <c r="I20" s="511">
        <f t="shared" si="0"/>
        <v>0</v>
      </c>
      <c r="J20" s="511"/>
      <c r="K20" s="518">
        <f>+G20</f>
        <v>935625.90836902661</v>
      </c>
      <c r="L20" s="519">
        <f t="shared" ref="L20" si="6">IF(K20&lt;&gt;0,+G20-K20,0)</f>
        <v>0</v>
      </c>
      <c r="M20" s="518">
        <f>+H20</f>
        <v>935625.90836902661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6051377.4685195684</v>
      </c>
      <c r="E21" s="630">
        <v>155147.23809523811</v>
      </c>
      <c r="F21" s="631">
        <v>5896230.2304243306</v>
      </c>
      <c r="G21" s="630">
        <v>788397.59733237652</v>
      </c>
      <c r="H21" s="639">
        <v>788397.59733237652</v>
      </c>
      <c r="I21" s="511">
        <f t="shared" si="0"/>
        <v>0</v>
      </c>
      <c r="J21" s="511"/>
      <c r="K21" s="518">
        <f>+G21</f>
        <v>788397.59733237652</v>
      </c>
      <c r="L21" s="519">
        <f t="shared" ref="L21" si="7">IF(K21&lt;&gt;0,+G21-K21,0)</f>
        <v>0</v>
      </c>
      <c r="M21" s="518">
        <f>+H21</f>
        <v>788397.59733237652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5896230.2304243306</v>
      </c>
      <c r="E22" s="522">
        <f>IF(+I14&lt;F21,I14,D22)</f>
        <v>155147.23809523811</v>
      </c>
      <c r="F22" s="523">
        <f t="shared" ref="F22:F72" si="8">+D22-E22</f>
        <v>5741082.9923290927</v>
      </c>
      <c r="G22" s="524">
        <f t="shared" ref="G22:G48" si="9">+I$12*((D22+F22)/2)+E22</f>
        <v>776684.34733064414</v>
      </c>
      <c r="H22" s="491">
        <f t="shared" ref="H22:H48" si="10">+I$13*((D22+F22)/2)+E22</f>
        <v>776684.34733064414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5741082.9923290927</v>
      </c>
      <c r="E23" s="522">
        <f>IF(+I14&lt;F22,I14,D23)</f>
        <v>155147.23809523811</v>
      </c>
      <c r="F23" s="523">
        <f t="shared" si="8"/>
        <v>5585935.7542338548</v>
      </c>
      <c r="G23" s="524">
        <f t="shared" si="9"/>
        <v>760111.83372277266</v>
      </c>
      <c r="H23" s="491">
        <f t="shared" si="10"/>
        <v>760111.83372277266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5585935.7542338548</v>
      </c>
      <c r="E24" s="522">
        <f>IF(+I14&lt;F23,I14,D24)</f>
        <v>155147.23809523811</v>
      </c>
      <c r="F24" s="523">
        <f t="shared" si="8"/>
        <v>5430788.5161386169</v>
      </c>
      <c r="G24" s="524">
        <f t="shared" si="9"/>
        <v>743539.32011490129</v>
      </c>
      <c r="H24" s="491">
        <f t="shared" si="10"/>
        <v>743539.32011490129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5430788.5161386169</v>
      </c>
      <c r="E25" s="522">
        <f>IF(+I14&lt;F24,I14,D25)</f>
        <v>155147.23809523811</v>
      </c>
      <c r="F25" s="523">
        <f t="shared" si="8"/>
        <v>5275641.2780433791</v>
      </c>
      <c r="G25" s="524">
        <f t="shared" si="9"/>
        <v>726966.8065070298</v>
      </c>
      <c r="H25" s="491">
        <f t="shared" si="10"/>
        <v>726966.8065070298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5275641.2780433791</v>
      </c>
      <c r="E26" s="522">
        <f>IF(+I14&lt;F25,I14,D26)</f>
        <v>155147.23809523811</v>
      </c>
      <c r="F26" s="523">
        <f t="shared" si="8"/>
        <v>5120494.0399481412</v>
      </c>
      <c r="G26" s="524">
        <f t="shared" si="9"/>
        <v>710394.29289915855</v>
      </c>
      <c r="H26" s="491">
        <f t="shared" si="10"/>
        <v>710394.29289915855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5120494.0399481412</v>
      </c>
      <c r="E27" s="522">
        <f>IF(+I14&lt;F26,I14,D27)</f>
        <v>155147.23809523811</v>
      </c>
      <c r="F27" s="523">
        <f t="shared" si="8"/>
        <v>4965346.8018529033</v>
      </c>
      <c r="G27" s="524">
        <f t="shared" si="9"/>
        <v>693821.77929128706</v>
      </c>
      <c r="H27" s="491">
        <f t="shared" si="10"/>
        <v>693821.77929128706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4965346.8018529033</v>
      </c>
      <c r="E28" s="522">
        <f>IF(+I14&lt;F27,I14,D28)</f>
        <v>155147.23809523811</v>
      </c>
      <c r="F28" s="523">
        <f t="shared" si="8"/>
        <v>4810199.5637576655</v>
      </c>
      <c r="G28" s="524">
        <f t="shared" si="9"/>
        <v>677249.26568341581</v>
      </c>
      <c r="H28" s="491">
        <f t="shared" si="10"/>
        <v>677249.26568341581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4810199.5637576655</v>
      </c>
      <c r="E29" s="522">
        <f>IF(+I14&lt;F28,I14,D29)</f>
        <v>155147.23809523811</v>
      </c>
      <c r="F29" s="523">
        <f t="shared" si="8"/>
        <v>4655052.3256624276</v>
      </c>
      <c r="G29" s="524">
        <f t="shared" si="9"/>
        <v>660676.75207554433</v>
      </c>
      <c r="H29" s="491">
        <f t="shared" si="10"/>
        <v>660676.75207554433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4655052.3256624276</v>
      </c>
      <c r="E30" s="522">
        <f>IF(+I14&lt;F29,I14,D30)</f>
        <v>155147.23809523811</v>
      </c>
      <c r="F30" s="523">
        <f t="shared" si="8"/>
        <v>4499905.0875671897</v>
      </c>
      <c r="G30" s="524">
        <f t="shared" si="9"/>
        <v>644104.23846767296</v>
      </c>
      <c r="H30" s="491">
        <f t="shared" si="10"/>
        <v>644104.23846767296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4499905.0875671897</v>
      </c>
      <c r="E31" s="522">
        <f>IF(+I14&lt;F30,I14,D31)</f>
        <v>155147.23809523811</v>
      </c>
      <c r="F31" s="523">
        <f t="shared" si="8"/>
        <v>4344757.8494719518</v>
      </c>
      <c r="G31" s="524">
        <f t="shared" si="9"/>
        <v>627531.72485980147</v>
      </c>
      <c r="H31" s="491">
        <f t="shared" si="10"/>
        <v>627531.72485980147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4344757.8494719518</v>
      </c>
      <c r="E32" s="522">
        <f>IF(+I14&lt;F31,I14,D32)</f>
        <v>155147.23809523811</v>
      </c>
      <c r="F32" s="523">
        <f t="shared" si="8"/>
        <v>4189610.611376714</v>
      </c>
      <c r="G32" s="524">
        <f t="shared" si="9"/>
        <v>610959.2112519301</v>
      </c>
      <c r="H32" s="491">
        <f t="shared" si="10"/>
        <v>610959.2112519301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4189610.611376714</v>
      </c>
      <c r="E33" s="522">
        <f>IF(+I14&lt;F32,I14,D33)</f>
        <v>155147.23809523811</v>
      </c>
      <c r="F33" s="523">
        <f t="shared" si="8"/>
        <v>4034463.3732814761</v>
      </c>
      <c r="G33" s="524">
        <f t="shared" si="9"/>
        <v>594386.69764405873</v>
      </c>
      <c r="H33" s="491">
        <f t="shared" si="10"/>
        <v>594386.69764405873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4034463.3732814761</v>
      </c>
      <c r="E34" s="522">
        <f>IF(+I14&lt;F33,I14,D34)</f>
        <v>155147.23809523811</v>
      </c>
      <c r="F34" s="523">
        <f t="shared" si="8"/>
        <v>3879316.1351862382</v>
      </c>
      <c r="G34" s="524">
        <f t="shared" si="9"/>
        <v>577814.18403618736</v>
      </c>
      <c r="H34" s="491">
        <f t="shared" si="10"/>
        <v>577814.18403618736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3879316.1351862382</v>
      </c>
      <c r="E35" s="522">
        <f>IF(+I14&lt;F34,I14,D35)</f>
        <v>155147.23809523811</v>
      </c>
      <c r="F35" s="523">
        <f t="shared" si="8"/>
        <v>3724168.8970910003</v>
      </c>
      <c r="G35" s="524">
        <f t="shared" si="9"/>
        <v>561241.67042831588</v>
      </c>
      <c r="H35" s="491">
        <f t="shared" si="10"/>
        <v>561241.67042831588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3724168.8970910003</v>
      </c>
      <c r="E36" s="522">
        <f>IF(+I14&lt;F35,I14,D36)</f>
        <v>155147.23809523811</v>
      </c>
      <c r="F36" s="523">
        <f t="shared" si="8"/>
        <v>3569021.6589957625</v>
      </c>
      <c r="G36" s="524">
        <f t="shared" si="9"/>
        <v>544669.15682044462</v>
      </c>
      <c r="H36" s="491">
        <f t="shared" si="10"/>
        <v>544669.15682044462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3569021.6589957625</v>
      </c>
      <c r="E37" s="522">
        <f>IF(+I14&lt;F36,I14,D37)</f>
        <v>155147.23809523811</v>
      </c>
      <c r="F37" s="523">
        <f t="shared" si="8"/>
        <v>3413874.4209005246</v>
      </c>
      <c r="G37" s="524">
        <f t="shared" si="9"/>
        <v>528096.64321257314</v>
      </c>
      <c r="H37" s="491">
        <f t="shared" si="10"/>
        <v>528096.64321257314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3413874.4209005246</v>
      </c>
      <c r="E38" s="522">
        <f>IF(+I14&lt;F37,I14,D38)</f>
        <v>155147.23809523811</v>
      </c>
      <c r="F38" s="523">
        <f t="shared" si="8"/>
        <v>3258727.1828052867</v>
      </c>
      <c r="G38" s="524">
        <f t="shared" si="9"/>
        <v>511524.12960470177</v>
      </c>
      <c r="H38" s="491">
        <f t="shared" si="10"/>
        <v>511524.12960470177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3258727.1828052867</v>
      </c>
      <c r="E39" s="522">
        <f>IF(+I14&lt;F38,I14,D39)</f>
        <v>155147.23809523811</v>
      </c>
      <c r="F39" s="523">
        <f t="shared" si="8"/>
        <v>3103579.9447100488</v>
      </c>
      <c r="G39" s="524">
        <f t="shared" si="9"/>
        <v>494951.6159968304</v>
      </c>
      <c r="H39" s="491">
        <f t="shared" si="10"/>
        <v>494951.6159968304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3103579.9447100488</v>
      </c>
      <c r="E40" s="522">
        <f>IF(+I14&lt;F39,I14,D40)</f>
        <v>155147.23809523811</v>
      </c>
      <c r="F40" s="523">
        <f t="shared" si="8"/>
        <v>2948432.706614811</v>
      </c>
      <c r="G40" s="524">
        <f t="shared" si="9"/>
        <v>478379.10238895897</v>
      </c>
      <c r="H40" s="491">
        <f t="shared" si="10"/>
        <v>478379.10238895897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2948432.706614811</v>
      </c>
      <c r="E41" s="522">
        <f>IF(+I14&lt;F40,I14,D41)</f>
        <v>155147.23809523811</v>
      </c>
      <c r="F41" s="523">
        <f t="shared" si="8"/>
        <v>2793285.4685195731</v>
      </c>
      <c r="G41" s="524">
        <f t="shared" si="9"/>
        <v>461806.5887810876</v>
      </c>
      <c r="H41" s="491">
        <f t="shared" si="10"/>
        <v>461806.5887810876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2793285.4685195731</v>
      </c>
      <c r="E42" s="522">
        <f>IF(+I14&lt;F41,I14,D42)</f>
        <v>155147.23809523811</v>
      </c>
      <c r="F42" s="523">
        <f t="shared" si="8"/>
        <v>2638138.2304243352</v>
      </c>
      <c r="G42" s="524">
        <f t="shared" si="9"/>
        <v>445234.07517321623</v>
      </c>
      <c r="H42" s="491">
        <f t="shared" si="10"/>
        <v>445234.07517321623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2638138.2304243352</v>
      </c>
      <c r="E43" s="522">
        <f>IF(+I14&lt;F42,I14,D43)</f>
        <v>155147.23809523811</v>
      </c>
      <c r="F43" s="523">
        <f t="shared" si="8"/>
        <v>2482990.9923290974</v>
      </c>
      <c r="G43" s="524">
        <f t="shared" si="9"/>
        <v>428661.5615653448</v>
      </c>
      <c r="H43" s="491">
        <f t="shared" si="10"/>
        <v>428661.5615653448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2482990.9923290974</v>
      </c>
      <c r="E44" s="522">
        <f>IF(+I14&lt;F43,I14,D44)</f>
        <v>155147.23809523811</v>
      </c>
      <c r="F44" s="523">
        <f t="shared" si="8"/>
        <v>2327843.7542338595</v>
      </c>
      <c r="G44" s="524">
        <f t="shared" si="9"/>
        <v>412089.04795747343</v>
      </c>
      <c r="H44" s="491">
        <f t="shared" si="10"/>
        <v>412089.04795747343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2327843.7542338595</v>
      </c>
      <c r="E45" s="522">
        <f>IF(+I14&lt;F44,I14,D45)</f>
        <v>155147.23809523811</v>
      </c>
      <c r="F45" s="523">
        <f t="shared" si="8"/>
        <v>2172696.5161386216</v>
      </c>
      <c r="G45" s="524">
        <f t="shared" si="9"/>
        <v>395516.53434960207</v>
      </c>
      <c r="H45" s="491">
        <f t="shared" si="10"/>
        <v>395516.53434960207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2172696.5161386216</v>
      </c>
      <c r="E46" s="522">
        <f>IF(+I14&lt;F45,I14,D46)</f>
        <v>155147.23809523811</v>
      </c>
      <c r="F46" s="523">
        <f t="shared" si="8"/>
        <v>2017549.2780433835</v>
      </c>
      <c r="G46" s="524">
        <f t="shared" si="9"/>
        <v>378944.02074173064</v>
      </c>
      <c r="H46" s="491">
        <f t="shared" si="10"/>
        <v>378944.02074173064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2017549.2780433835</v>
      </c>
      <c r="E47" s="522">
        <f>IF(+I14&lt;F46,I14,D47)</f>
        <v>155147.23809523811</v>
      </c>
      <c r="F47" s="523">
        <f t="shared" si="8"/>
        <v>1862402.0399481454</v>
      </c>
      <c r="G47" s="524">
        <f t="shared" si="9"/>
        <v>362371.50713385921</v>
      </c>
      <c r="H47" s="491">
        <f t="shared" si="10"/>
        <v>362371.50713385921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1862402.0399481454</v>
      </c>
      <c r="E48" s="522">
        <f>IF(+I14&lt;F47,I14,D48)</f>
        <v>155147.23809523811</v>
      </c>
      <c r="F48" s="523">
        <f t="shared" si="8"/>
        <v>1707254.8018529073</v>
      </c>
      <c r="G48" s="524">
        <f t="shared" si="9"/>
        <v>345798.99352598784</v>
      </c>
      <c r="H48" s="491">
        <f t="shared" si="10"/>
        <v>345798.99352598784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1707254.8018529073</v>
      </c>
      <c r="E49" s="522">
        <f>IF(+I14&lt;F48,I14,D49)</f>
        <v>155147.23809523811</v>
      </c>
      <c r="F49" s="523">
        <f t="shared" si="8"/>
        <v>1552107.5637576692</v>
      </c>
      <c r="G49" s="524">
        <f t="shared" ref="G49:G72" si="11">+I$12*((D49+F49)/2)+E49</f>
        <v>329226.47991811635</v>
      </c>
      <c r="H49" s="491">
        <f t="shared" ref="H49:H72" si="12">+I$13*((D49+F49)/2)+E49</f>
        <v>329226.47991811635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1552107.5637576692</v>
      </c>
      <c r="E50" s="522">
        <f>IF(+I14&lt;F49,I14,D50)</f>
        <v>155147.23809523811</v>
      </c>
      <c r="F50" s="523">
        <f t="shared" si="8"/>
        <v>1396960.3256624311</v>
      </c>
      <c r="G50" s="524">
        <f t="shared" si="11"/>
        <v>312653.96631024498</v>
      </c>
      <c r="H50" s="491">
        <f t="shared" si="12"/>
        <v>312653.96631024498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1396960.3256624311</v>
      </c>
      <c r="E51" s="522">
        <f>IF(+I14&lt;F50,I14,D51)</f>
        <v>155147.23809523811</v>
      </c>
      <c r="F51" s="523">
        <f t="shared" si="8"/>
        <v>1241813.087567193</v>
      </c>
      <c r="G51" s="524">
        <f t="shared" si="11"/>
        <v>296081.4527023735</v>
      </c>
      <c r="H51" s="491">
        <f t="shared" si="12"/>
        <v>296081.4527023735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1241813.087567193</v>
      </c>
      <c r="E52" s="522">
        <f>IF(+I14&lt;F51,I14,D52)</f>
        <v>155147.23809523811</v>
      </c>
      <c r="F52" s="523">
        <f t="shared" si="8"/>
        <v>1086665.8494719549</v>
      </c>
      <c r="G52" s="524">
        <f t="shared" si="11"/>
        <v>279508.93909450213</v>
      </c>
      <c r="H52" s="491">
        <f t="shared" si="12"/>
        <v>279508.93909450213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1086665.8494719549</v>
      </c>
      <c r="E53" s="522">
        <f>IF(+I14&lt;F52,I14,D53)</f>
        <v>155147.23809523811</v>
      </c>
      <c r="F53" s="523">
        <f t="shared" si="8"/>
        <v>931518.61137671676</v>
      </c>
      <c r="G53" s="524">
        <f t="shared" si="11"/>
        <v>262936.4254866307</v>
      </c>
      <c r="H53" s="491">
        <f t="shared" si="12"/>
        <v>262936.4254866307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931518.61137671676</v>
      </c>
      <c r="E54" s="522">
        <f>IF(+I14&lt;F53,I14,D54)</f>
        <v>155147.23809523811</v>
      </c>
      <c r="F54" s="523">
        <f t="shared" si="8"/>
        <v>776371.37328147865</v>
      </c>
      <c r="G54" s="524">
        <f t="shared" si="11"/>
        <v>246363.91187875927</v>
      </c>
      <c r="H54" s="491">
        <f t="shared" si="12"/>
        <v>246363.91187875927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776371.37328147865</v>
      </c>
      <c r="E55" s="522">
        <f>IF(+I14&lt;F54,I14,D55)</f>
        <v>155147.23809523811</v>
      </c>
      <c r="F55" s="523">
        <f t="shared" si="8"/>
        <v>621224.13518624054</v>
      </c>
      <c r="G55" s="524">
        <f t="shared" si="11"/>
        <v>229791.39827088788</v>
      </c>
      <c r="H55" s="491">
        <f t="shared" si="12"/>
        <v>229791.39827088788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621224.13518624054</v>
      </c>
      <c r="E56" s="522">
        <f>IF(+I14&lt;F55,I14,D56)</f>
        <v>155147.23809523811</v>
      </c>
      <c r="F56" s="523">
        <f t="shared" si="8"/>
        <v>466076.89709100244</v>
      </c>
      <c r="G56" s="524">
        <f t="shared" si="11"/>
        <v>213218.88466301645</v>
      </c>
      <c r="H56" s="491">
        <f t="shared" si="12"/>
        <v>213218.88466301645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466076.89709100244</v>
      </c>
      <c r="E57" s="522">
        <f>IF(+I14&lt;F56,I14,D57)</f>
        <v>155147.23809523811</v>
      </c>
      <c r="F57" s="523">
        <f t="shared" si="8"/>
        <v>310929.65899576433</v>
      </c>
      <c r="G57" s="524">
        <f t="shared" si="11"/>
        <v>196646.37105514505</v>
      </c>
      <c r="H57" s="491">
        <f t="shared" si="12"/>
        <v>196646.37105514505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310929.65899576433</v>
      </c>
      <c r="E58" s="522">
        <f>IF(+I14&lt;F57,I14,D58)</f>
        <v>155147.23809523811</v>
      </c>
      <c r="F58" s="523">
        <f t="shared" si="8"/>
        <v>155782.42090052622</v>
      </c>
      <c r="G58" s="524">
        <f t="shared" si="11"/>
        <v>180073.85744727362</v>
      </c>
      <c r="H58" s="491">
        <f t="shared" si="12"/>
        <v>180073.85744727362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155782.42090052622</v>
      </c>
      <c r="E59" s="522">
        <f>IF(+I14&lt;F58,I14,D59)</f>
        <v>155147.23809523811</v>
      </c>
      <c r="F59" s="523">
        <f t="shared" si="8"/>
        <v>635.18280528811738</v>
      </c>
      <c r="G59" s="524">
        <f t="shared" si="11"/>
        <v>163501.34383940219</v>
      </c>
      <c r="H59" s="491">
        <f t="shared" si="12"/>
        <v>163501.34383940219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635.18280528811738</v>
      </c>
      <c r="E60" s="522">
        <f>IF(+I14&lt;F59,I14,D60)</f>
        <v>635.18280528811738</v>
      </c>
      <c r="F60" s="523">
        <f t="shared" si="8"/>
        <v>0</v>
      </c>
      <c r="G60" s="524">
        <f t="shared" si="11"/>
        <v>669.1072754023113</v>
      </c>
      <c r="H60" s="491">
        <f t="shared" si="12"/>
        <v>669.1072754023113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6516183.9999999981</v>
      </c>
      <c r="F73" s="375"/>
      <c r="G73" s="375">
        <f>SUM(G17:G72)</f>
        <v>21619047.537628662</v>
      </c>
      <c r="H73" s="375">
        <f>SUM(H17:H72)</f>
        <v>21619047.537628662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788397.59733237652</v>
      </c>
      <c r="N87" s="546">
        <f>IF(J92&lt;D11,0,VLOOKUP(J92,C17:O72,11))</f>
        <v>788397.59733237652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828436.1620504267</v>
      </c>
      <c r="N88" s="550">
        <f>IF(J92&lt;D11,0,VLOOKUP(J92,C99:P154,7))</f>
        <v>828436.1620504267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40038.564718050184</v>
      </c>
      <c r="N89" s="555">
        <f>+N88-N87</f>
        <v>40038.564718050184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6516184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158931.31707317074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13">+I99-H99</f>
        <v>0</v>
      </c>
      <c r="K99" s="514"/>
      <c r="L99" s="512">
        <f>+H99</f>
        <v>466053.74744652997</v>
      </c>
      <c r="M99" s="513">
        <f t="shared" ref="M99:M130" si="14">IF(L99&lt;&gt;0,+H99-L99,0)</f>
        <v>0</v>
      </c>
      <c r="N99" s="512">
        <f>+I99</f>
        <v>466053.74744652997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13"/>
        <v>0</v>
      </c>
      <c r="K100" s="514"/>
      <c r="L100" s="655">
        <f>+H100</f>
        <v>825629.55463111226</v>
      </c>
      <c r="M100" s="514">
        <f t="shared" si="14"/>
        <v>0</v>
      </c>
      <c r="N100" s="655">
        <f>+I100</f>
        <v>825629.55463111226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>IU</v>
      </c>
      <c r="C101" s="507">
        <f>IF(D93="","-",+C100+1)</f>
        <v>2019</v>
      </c>
      <c r="D101" s="629">
        <v>6284133.8928571427</v>
      </c>
      <c r="E101" s="630">
        <v>151539.16279069768</v>
      </c>
      <c r="F101" s="631">
        <v>6132594.7300664447</v>
      </c>
      <c r="G101" s="631">
        <v>6208364.3114617933</v>
      </c>
      <c r="H101" s="633">
        <v>816085.87182179838</v>
      </c>
      <c r="I101" s="634">
        <v>816085.87182179838</v>
      </c>
      <c r="J101" s="514">
        <f t="shared" si="13"/>
        <v>0</v>
      </c>
      <c r="K101" s="514"/>
      <c r="L101" s="655">
        <f>+H101</f>
        <v>816085.87182179838</v>
      </c>
      <c r="M101" s="514">
        <f t="shared" ref="M101" si="18">IF(L101&lt;&gt;0,+H101-L101,0)</f>
        <v>0</v>
      </c>
      <c r="N101" s="655">
        <f>+I101</f>
        <v>816085.87182179838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6132594.7300664447</v>
      </c>
      <c r="E102" s="630">
        <v>155147.23809523811</v>
      </c>
      <c r="F102" s="631">
        <v>5977447.4919712069</v>
      </c>
      <c r="G102" s="631">
        <v>6055021.1110188253</v>
      </c>
      <c r="H102" s="633">
        <v>806509.06488040695</v>
      </c>
      <c r="I102" s="634">
        <v>806509.06488040695</v>
      </c>
      <c r="J102" s="514">
        <f t="shared" si="13"/>
        <v>0</v>
      </c>
      <c r="K102" s="514"/>
      <c r="L102" s="655">
        <f>+H102</f>
        <v>806509.06488040695</v>
      </c>
      <c r="M102" s="514">
        <f t="shared" ref="M102" si="19">IF(L102&lt;&gt;0,+H102-L102,0)</f>
        <v>0</v>
      </c>
      <c r="N102" s="655">
        <f>+I102</f>
        <v>806509.06488040695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5977447.4919712069</v>
      </c>
      <c r="E103" s="522">
        <f>IF(+J96&lt;F102,J96,D103)</f>
        <v>158931.31707317074</v>
      </c>
      <c r="F103" s="523">
        <f t="shared" ref="F103:F130" si="20">+D103-E103</f>
        <v>5818516.1748980358</v>
      </c>
      <c r="G103" s="523">
        <f t="shared" ref="G103:G130" si="21">+(F103+D103)/2</f>
        <v>5897981.8334346209</v>
      </c>
      <c r="H103" s="526">
        <f t="shared" ref="H103:H154" si="22">+J$94*G103+E103</f>
        <v>828436.1620504267</v>
      </c>
      <c r="I103" s="577">
        <f t="shared" ref="I103:I154" si="23">+J$95*G103+E103</f>
        <v>828436.1620504267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5818516.1748980358</v>
      </c>
      <c r="E104" s="522">
        <f>IF(+J96&lt;F103,J96,D104)</f>
        <v>158931.31707317074</v>
      </c>
      <c r="F104" s="523">
        <f t="shared" si="20"/>
        <v>5659584.8578248648</v>
      </c>
      <c r="G104" s="523">
        <f t="shared" si="21"/>
        <v>5739050.5163614508</v>
      </c>
      <c r="H104" s="526">
        <f t="shared" si="22"/>
        <v>810395.19654661464</v>
      </c>
      <c r="I104" s="577">
        <f t="shared" si="23"/>
        <v>810395.19654661464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5659584.8578248648</v>
      </c>
      <c r="E105" s="522">
        <f>IF(+J96&lt;F104,J96,D105)</f>
        <v>158931.31707317074</v>
      </c>
      <c r="F105" s="523">
        <f t="shared" si="20"/>
        <v>5500653.5407516938</v>
      </c>
      <c r="G105" s="523">
        <f t="shared" si="21"/>
        <v>5580119.1992882788</v>
      </c>
      <c r="H105" s="526">
        <f t="shared" si="22"/>
        <v>792354.23104280257</v>
      </c>
      <c r="I105" s="577">
        <f t="shared" si="23"/>
        <v>792354.23104280257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5500653.5407516938</v>
      </c>
      <c r="E106" s="522">
        <f>IF(+J96&lt;F105,J96,D106)</f>
        <v>158931.31707317074</v>
      </c>
      <c r="F106" s="523">
        <f t="shared" si="20"/>
        <v>5341722.2236785227</v>
      </c>
      <c r="G106" s="523">
        <f t="shared" si="21"/>
        <v>5421187.8822151087</v>
      </c>
      <c r="H106" s="526">
        <f t="shared" si="22"/>
        <v>774313.2655389905</v>
      </c>
      <c r="I106" s="577">
        <f t="shared" si="23"/>
        <v>774313.2655389905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5341722.2236785227</v>
      </c>
      <c r="E107" s="522">
        <f>IF(+J96&lt;F106,J96,D107)</f>
        <v>158931.31707317074</v>
      </c>
      <c r="F107" s="523">
        <f t="shared" si="20"/>
        <v>5182790.9066053517</v>
      </c>
      <c r="G107" s="523">
        <f t="shared" si="21"/>
        <v>5262256.5651419368</v>
      </c>
      <c r="H107" s="526">
        <f t="shared" si="22"/>
        <v>756272.3000351782</v>
      </c>
      <c r="I107" s="577">
        <f t="shared" si="23"/>
        <v>756272.3000351782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5182790.9066053517</v>
      </c>
      <c r="E108" s="522">
        <f>IF(+J96&lt;F107,J96,D108)</f>
        <v>158931.31707317074</v>
      </c>
      <c r="F108" s="523">
        <f t="shared" si="20"/>
        <v>5023859.5895321807</v>
      </c>
      <c r="G108" s="523">
        <f t="shared" si="21"/>
        <v>5103325.2480687667</v>
      </c>
      <c r="H108" s="526">
        <f t="shared" si="22"/>
        <v>738231.33453136636</v>
      </c>
      <c r="I108" s="577">
        <f t="shared" si="23"/>
        <v>738231.33453136636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5023859.5895321807</v>
      </c>
      <c r="E109" s="522">
        <f>IF(+J96&lt;F108,J96,D109)</f>
        <v>158931.31707317074</v>
      </c>
      <c r="F109" s="523">
        <f t="shared" si="20"/>
        <v>4864928.2724590097</v>
      </c>
      <c r="G109" s="523">
        <f t="shared" si="21"/>
        <v>4944393.9309955947</v>
      </c>
      <c r="H109" s="526">
        <f t="shared" si="22"/>
        <v>720190.36902755406</v>
      </c>
      <c r="I109" s="577">
        <f t="shared" si="23"/>
        <v>720190.36902755406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4864928.2724590097</v>
      </c>
      <c r="E110" s="522">
        <f>IF(+J96&lt;F109,J96,D110)</f>
        <v>158931.31707317074</v>
      </c>
      <c r="F110" s="523">
        <f t="shared" si="20"/>
        <v>4705996.9553858386</v>
      </c>
      <c r="G110" s="523">
        <f t="shared" si="21"/>
        <v>4785462.6139224246</v>
      </c>
      <c r="H110" s="526">
        <f t="shared" si="22"/>
        <v>702149.40352374199</v>
      </c>
      <c r="I110" s="577">
        <f t="shared" si="23"/>
        <v>702149.40352374199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4705996.9553858386</v>
      </c>
      <c r="E111" s="522">
        <f>IF(+J96&lt;F110,J96,D111)</f>
        <v>158931.31707317074</v>
      </c>
      <c r="F111" s="523">
        <f t="shared" si="20"/>
        <v>4547065.6383126676</v>
      </c>
      <c r="G111" s="523">
        <f t="shared" si="21"/>
        <v>4626531.2968492527</v>
      </c>
      <c r="H111" s="526">
        <f t="shared" si="22"/>
        <v>684108.43801992992</v>
      </c>
      <c r="I111" s="577">
        <f t="shared" si="23"/>
        <v>684108.43801992992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4547065.6383126676</v>
      </c>
      <c r="E112" s="522">
        <f>IF(+J96&lt;F111,J96,D112)</f>
        <v>158931.31707317074</v>
      </c>
      <c r="F112" s="523">
        <f t="shared" si="20"/>
        <v>4388134.3212394966</v>
      </c>
      <c r="G112" s="523">
        <f t="shared" si="21"/>
        <v>4467599.9797760826</v>
      </c>
      <c r="H112" s="526">
        <f t="shared" si="22"/>
        <v>666067.47251611785</v>
      </c>
      <c r="I112" s="577">
        <f t="shared" si="23"/>
        <v>666067.47251611785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4388134.3212394966</v>
      </c>
      <c r="E113" s="522">
        <f>IF(+J96&lt;F112,J96,D113)</f>
        <v>158931.31707317074</v>
      </c>
      <c r="F113" s="523">
        <f t="shared" si="20"/>
        <v>4229203.0041663256</v>
      </c>
      <c r="G113" s="523">
        <f t="shared" si="21"/>
        <v>4308668.6627029106</v>
      </c>
      <c r="H113" s="526">
        <f t="shared" si="22"/>
        <v>648026.50701230566</v>
      </c>
      <c r="I113" s="577">
        <f t="shared" si="23"/>
        <v>648026.50701230566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4229203.0041663256</v>
      </c>
      <c r="E114" s="522">
        <f>IF(+J96&lt;F113,J96,D114)</f>
        <v>158931.31707317074</v>
      </c>
      <c r="F114" s="523">
        <f t="shared" si="20"/>
        <v>4070271.687093155</v>
      </c>
      <c r="G114" s="523">
        <f t="shared" si="21"/>
        <v>4149737.3456297405</v>
      </c>
      <c r="H114" s="526">
        <f t="shared" si="22"/>
        <v>629985.54150849371</v>
      </c>
      <c r="I114" s="577">
        <f t="shared" si="23"/>
        <v>629985.54150849371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4070271.687093155</v>
      </c>
      <c r="E115" s="522">
        <f>IF(+J96&lt;F114,J96,D115)</f>
        <v>158931.31707317074</v>
      </c>
      <c r="F115" s="523">
        <f t="shared" si="20"/>
        <v>3911340.3700199844</v>
      </c>
      <c r="G115" s="523">
        <f t="shared" si="21"/>
        <v>3990806.0285565695</v>
      </c>
      <c r="H115" s="526">
        <f t="shared" si="22"/>
        <v>611944.57600468153</v>
      </c>
      <c r="I115" s="577">
        <f t="shared" si="23"/>
        <v>611944.57600468153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3911340.3700199844</v>
      </c>
      <c r="E116" s="522">
        <f>IF(+J96&lt;F115,J96,D116)</f>
        <v>158931.31707317074</v>
      </c>
      <c r="F116" s="523">
        <f t="shared" si="20"/>
        <v>3752409.0529468139</v>
      </c>
      <c r="G116" s="523">
        <f t="shared" si="21"/>
        <v>3831874.7114833994</v>
      </c>
      <c r="H116" s="526">
        <f t="shared" si="22"/>
        <v>593903.61050086957</v>
      </c>
      <c r="I116" s="577">
        <f t="shared" si="23"/>
        <v>593903.61050086957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3752409.0529468139</v>
      </c>
      <c r="E117" s="522">
        <f>IF(+J96&lt;F116,J96,D117)</f>
        <v>158931.31707317074</v>
      </c>
      <c r="F117" s="523">
        <f t="shared" si="20"/>
        <v>3593477.7358736433</v>
      </c>
      <c r="G117" s="523">
        <f t="shared" si="21"/>
        <v>3672943.3944102284</v>
      </c>
      <c r="H117" s="526">
        <f t="shared" si="22"/>
        <v>575862.6449970575</v>
      </c>
      <c r="I117" s="577">
        <f t="shared" si="23"/>
        <v>575862.6449970575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3593477.7358736433</v>
      </c>
      <c r="E118" s="522">
        <f>IF(+J96&lt;F117,J96,D118)</f>
        <v>158931.31707317074</v>
      </c>
      <c r="F118" s="523">
        <f t="shared" si="20"/>
        <v>3434546.4188004727</v>
      </c>
      <c r="G118" s="523">
        <f t="shared" si="21"/>
        <v>3514012.0773370583</v>
      </c>
      <c r="H118" s="526">
        <f t="shared" si="22"/>
        <v>557821.67949324544</v>
      </c>
      <c r="I118" s="577">
        <f t="shared" si="23"/>
        <v>557821.67949324544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3434546.4188004727</v>
      </c>
      <c r="E119" s="522">
        <f>IF(+J96&lt;F118,J96,D119)</f>
        <v>158931.31707317074</v>
      </c>
      <c r="F119" s="523">
        <f t="shared" si="20"/>
        <v>3275615.1017273022</v>
      </c>
      <c r="G119" s="523">
        <f t="shared" si="21"/>
        <v>3355080.7602638872</v>
      </c>
      <c r="H119" s="526">
        <f t="shared" si="22"/>
        <v>539780.71398943337</v>
      </c>
      <c r="I119" s="577">
        <f t="shared" si="23"/>
        <v>539780.71398943337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3275615.1017273022</v>
      </c>
      <c r="E120" s="522">
        <f>IF(+J96&lt;F119,J96,D120)</f>
        <v>158931.31707317074</v>
      </c>
      <c r="F120" s="523">
        <f t="shared" si="20"/>
        <v>3116683.7846541316</v>
      </c>
      <c r="G120" s="523">
        <f t="shared" si="21"/>
        <v>3196149.4431907171</v>
      </c>
      <c r="H120" s="526">
        <f t="shared" si="22"/>
        <v>521739.7484856213</v>
      </c>
      <c r="I120" s="577">
        <f t="shared" si="23"/>
        <v>521739.7484856213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3116683.7846541316</v>
      </c>
      <c r="E121" s="522">
        <f>IF(+J96&lt;F120,J96,D121)</f>
        <v>158931.31707317074</v>
      </c>
      <c r="F121" s="523">
        <f t="shared" si="20"/>
        <v>2957752.4675809611</v>
      </c>
      <c r="G121" s="523">
        <f t="shared" si="21"/>
        <v>3037218.1261175461</v>
      </c>
      <c r="H121" s="526">
        <f t="shared" si="22"/>
        <v>503698.78298180923</v>
      </c>
      <c r="I121" s="577">
        <f t="shared" si="23"/>
        <v>503698.78298180923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2957752.4675809611</v>
      </c>
      <c r="E122" s="522">
        <f>IF(+J96&lt;F121,J96,D122)</f>
        <v>158931.31707317074</v>
      </c>
      <c r="F122" s="523">
        <f t="shared" si="20"/>
        <v>2798821.1505077905</v>
      </c>
      <c r="G122" s="523">
        <f t="shared" si="21"/>
        <v>2878286.809044376</v>
      </c>
      <c r="H122" s="526">
        <f t="shared" si="22"/>
        <v>485657.81747799722</v>
      </c>
      <c r="I122" s="577">
        <f t="shared" si="23"/>
        <v>485657.81747799722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2798821.1505077905</v>
      </c>
      <c r="E123" s="522">
        <f>IF(+J96&lt;F122,J96,D123)</f>
        <v>158931.31707317074</v>
      </c>
      <c r="F123" s="523">
        <f t="shared" si="20"/>
        <v>2639889.8334346199</v>
      </c>
      <c r="G123" s="523">
        <f t="shared" si="21"/>
        <v>2719355.491971205</v>
      </c>
      <c r="H123" s="526">
        <f t="shared" si="22"/>
        <v>467616.85197418509</v>
      </c>
      <c r="I123" s="577">
        <f t="shared" si="23"/>
        <v>467616.85197418509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2639889.8334346199</v>
      </c>
      <c r="E124" s="522">
        <f>IF(+J96&lt;F123,J96,D124)</f>
        <v>158931.31707317074</v>
      </c>
      <c r="F124" s="523">
        <f t="shared" si="20"/>
        <v>2480958.5163614494</v>
      </c>
      <c r="G124" s="523">
        <f t="shared" si="21"/>
        <v>2560424.1748980349</v>
      </c>
      <c r="H124" s="526">
        <f t="shared" si="22"/>
        <v>449575.88647037308</v>
      </c>
      <c r="I124" s="577">
        <f t="shared" si="23"/>
        <v>449575.88647037308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2480958.5163614494</v>
      </c>
      <c r="E125" s="522">
        <f>IF(+J96&lt;F124,J96,D125)</f>
        <v>158931.31707317074</v>
      </c>
      <c r="F125" s="523">
        <f t="shared" si="20"/>
        <v>2322027.1992882788</v>
      </c>
      <c r="G125" s="523">
        <f t="shared" si="21"/>
        <v>2401492.8578248639</v>
      </c>
      <c r="H125" s="526">
        <f t="shared" si="22"/>
        <v>431534.92096656101</v>
      </c>
      <c r="I125" s="577">
        <f t="shared" si="23"/>
        <v>431534.92096656101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2322027.1992882788</v>
      </c>
      <c r="E126" s="522">
        <f>IF(+J96&lt;F125,J96,D126)</f>
        <v>158931.31707317074</v>
      </c>
      <c r="F126" s="523">
        <f t="shared" si="20"/>
        <v>2163095.8822151083</v>
      </c>
      <c r="G126" s="523">
        <f t="shared" si="21"/>
        <v>2242561.5407516938</v>
      </c>
      <c r="H126" s="526">
        <f t="shared" si="22"/>
        <v>413493.955462749</v>
      </c>
      <c r="I126" s="577">
        <f t="shared" si="23"/>
        <v>413493.955462749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2163095.8822151083</v>
      </c>
      <c r="E127" s="522">
        <f>IF(+J96&lt;F126,J96,D127)</f>
        <v>158931.31707317074</v>
      </c>
      <c r="F127" s="523">
        <f t="shared" si="20"/>
        <v>2004164.5651419375</v>
      </c>
      <c r="G127" s="523">
        <f t="shared" si="21"/>
        <v>2083630.2236785227</v>
      </c>
      <c r="H127" s="526">
        <f t="shared" si="22"/>
        <v>395452.98995893687</v>
      </c>
      <c r="I127" s="577">
        <f t="shared" si="23"/>
        <v>395452.98995893687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2004164.5651419375</v>
      </c>
      <c r="E128" s="522">
        <f>IF(+J96&lt;F127,J96,D128)</f>
        <v>158931.31707317074</v>
      </c>
      <c r="F128" s="523">
        <f t="shared" si="20"/>
        <v>1845233.2480687667</v>
      </c>
      <c r="G128" s="523">
        <f t="shared" si="21"/>
        <v>1924698.9066053522</v>
      </c>
      <c r="H128" s="526">
        <f t="shared" si="22"/>
        <v>377412.02445512486</v>
      </c>
      <c r="I128" s="577">
        <f t="shared" si="23"/>
        <v>377412.02445512486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1845233.2480687667</v>
      </c>
      <c r="E129" s="522">
        <f>IF(+J96&lt;F128,J96,D129)</f>
        <v>158931.31707317074</v>
      </c>
      <c r="F129" s="523">
        <f t="shared" si="20"/>
        <v>1686301.9309955959</v>
      </c>
      <c r="G129" s="523">
        <f t="shared" si="21"/>
        <v>1765767.5895321812</v>
      </c>
      <c r="H129" s="526">
        <f t="shared" si="22"/>
        <v>359371.05895131268</v>
      </c>
      <c r="I129" s="577">
        <f t="shared" si="23"/>
        <v>359371.05895131268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1686301.9309955959</v>
      </c>
      <c r="E130" s="522">
        <f>IF(+J96&lt;F129,J96,D130)</f>
        <v>158931.31707317074</v>
      </c>
      <c r="F130" s="523">
        <f t="shared" si="20"/>
        <v>1527370.6139224251</v>
      </c>
      <c r="G130" s="523">
        <f t="shared" si="21"/>
        <v>1606836.2724590106</v>
      </c>
      <c r="H130" s="526">
        <f t="shared" si="22"/>
        <v>341330.09344750067</v>
      </c>
      <c r="I130" s="577">
        <f t="shared" si="23"/>
        <v>341330.09344750067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1527370.6139224251</v>
      </c>
      <c r="E131" s="522">
        <f>IF(+J96&lt;F130,J96,D131)</f>
        <v>158931.31707317074</v>
      </c>
      <c r="F131" s="523">
        <f t="shared" ref="F131:F154" si="24">+D131-E131</f>
        <v>1368439.2968492543</v>
      </c>
      <c r="G131" s="523">
        <f t="shared" ref="G131:G154" si="25">+(F131+D131)/2</f>
        <v>1447904.9553858396</v>
      </c>
      <c r="H131" s="526">
        <f t="shared" si="22"/>
        <v>323289.12794368854</v>
      </c>
      <c r="I131" s="577">
        <f t="shared" si="23"/>
        <v>323289.12794368854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1368439.2968492543</v>
      </c>
      <c r="E132" s="522">
        <f>IF(+J96&lt;F131,J96,D132)</f>
        <v>158931.31707317074</v>
      </c>
      <c r="F132" s="523">
        <f t="shared" si="24"/>
        <v>1209507.9797760835</v>
      </c>
      <c r="G132" s="523">
        <f t="shared" si="25"/>
        <v>1288973.638312669</v>
      </c>
      <c r="H132" s="526">
        <f t="shared" si="22"/>
        <v>305248.16243987647</v>
      </c>
      <c r="I132" s="577">
        <f t="shared" si="23"/>
        <v>305248.16243987647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1209507.9797760835</v>
      </c>
      <c r="E133" s="522">
        <f>IF(+J96&lt;F132,J96,D133)</f>
        <v>158931.31707317074</v>
      </c>
      <c r="F133" s="523">
        <f t="shared" si="24"/>
        <v>1050576.6627029127</v>
      </c>
      <c r="G133" s="523">
        <f t="shared" si="25"/>
        <v>1130042.321239498</v>
      </c>
      <c r="H133" s="526">
        <f t="shared" si="22"/>
        <v>287207.1969360644</v>
      </c>
      <c r="I133" s="577">
        <f t="shared" si="23"/>
        <v>287207.1969360644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1050576.6627029127</v>
      </c>
      <c r="E134" s="522">
        <f>IF(+J96&lt;F133,J96,D134)</f>
        <v>158931.31707317074</v>
      </c>
      <c r="F134" s="523">
        <f t="shared" si="24"/>
        <v>891645.3456297419</v>
      </c>
      <c r="G134" s="523">
        <f t="shared" si="25"/>
        <v>971111.0041663273</v>
      </c>
      <c r="H134" s="526">
        <f t="shared" si="22"/>
        <v>269166.23143225233</v>
      </c>
      <c r="I134" s="577">
        <f t="shared" si="23"/>
        <v>269166.23143225233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891645.3456297419</v>
      </c>
      <c r="E135" s="522">
        <f>IF(+J96&lt;F134,J96,D135)</f>
        <v>158931.31707317074</v>
      </c>
      <c r="F135" s="523">
        <f t="shared" si="24"/>
        <v>732714.02855657111</v>
      </c>
      <c r="G135" s="523">
        <f t="shared" si="25"/>
        <v>812179.68709315651</v>
      </c>
      <c r="H135" s="526">
        <f t="shared" si="22"/>
        <v>251125.26592844023</v>
      </c>
      <c r="I135" s="577">
        <f t="shared" si="23"/>
        <v>251125.26592844023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732714.02855657111</v>
      </c>
      <c r="E136" s="522">
        <f>IF(+J96&lt;F135,J96,D136)</f>
        <v>158931.31707317074</v>
      </c>
      <c r="F136" s="523">
        <f t="shared" si="24"/>
        <v>573782.71148340032</v>
      </c>
      <c r="G136" s="523">
        <f t="shared" si="25"/>
        <v>653248.37001998571</v>
      </c>
      <c r="H136" s="526">
        <f t="shared" si="22"/>
        <v>233084.30042462813</v>
      </c>
      <c r="I136" s="577">
        <f t="shared" si="23"/>
        <v>233084.30042462813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573782.71148340032</v>
      </c>
      <c r="E137" s="522">
        <f>IF(+J96&lt;F136,J96,D137)</f>
        <v>158931.31707317074</v>
      </c>
      <c r="F137" s="523">
        <f t="shared" si="24"/>
        <v>414851.39441022958</v>
      </c>
      <c r="G137" s="523">
        <f t="shared" si="25"/>
        <v>494317.05294681492</v>
      </c>
      <c r="H137" s="526">
        <f t="shared" si="22"/>
        <v>215043.33492081607</v>
      </c>
      <c r="I137" s="577">
        <f t="shared" si="23"/>
        <v>215043.33492081607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414851.39441022958</v>
      </c>
      <c r="E138" s="522">
        <f>IF(+J96&lt;F137,J96,D138)</f>
        <v>158931.31707317074</v>
      </c>
      <c r="F138" s="523">
        <f t="shared" si="24"/>
        <v>255920.07733705884</v>
      </c>
      <c r="G138" s="523">
        <f t="shared" si="25"/>
        <v>335385.73587364424</v>
      </c>
      <c r="H138" s="526">
        <f t="shared" si="22"/>
        <v>197002.369417004</v>
      </c>
      <c r="I138" s="577">
        <f t="shared" si="23"/>
        <v>197002.369417004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255920.07733705884</v>
      </c>
      <c r="E139" s="522">
        <f>IF(+J96&lt;F138,J96,D139)</f>
        <v>158931.31707317074</v>
      </c>
      <c r="F139" s="523">
        <f t="shared" si="24"/>
        <v>96988.760263888107</v>
      </c>
      <c r="G139" s="523">
        <f t="shared" si="25"/>
        <v>176454.41880047348</v>
      </c>
      <c r="H139" s="526">
        <f t="shared" si="22"/>
        <v>178961.40391319193</v>
      </c>
      <c r="I139" s="577">
        <f t="shared" si="23"/>
        <v>178961.40391319193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96988.760263888107</v>
      </c>
      <c r="E140" s="522">
        <f>IF(+J96&lt;F139,J96,D140)</f>
        <v>96988.760263888107</v>
      </c>
      <c r="F140" s="523">
        <f t="shared" si="24"/>
        <v>0</v>
      </c>
      <c r="G140" s="523">
        <f t="shared" si="25"/>
        <v>48494.380131944054</v>
      </c>
      <c r="H140" s="526">
        <f t="shared" si="22"/>
        <v>102493.56230794569</v>
      </c>
      <c r="I140" s="577">
        <f t="shared" si="23"/>
        <v>102493.56230794569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4"/>
        <v>0</v>
      </c>
      <c r="G141" s="523">
        <f t="shared" si="25"/>
        <v>0</v>
      </c>
      <c r="H141" s="526">
        <f t="shared" si="22"/>
        <v>0</v>
      </c>
      <c r="I141" s="577">
        <f t="shared" si="23"/>
        <v>0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6516184</v>
      </c>
      <c r="F155" s="375"/>
      <c r="G155" s="375"/>
      <c r="H155" s="375">
        <f>SUM(H99:H154)</f>
        <v>21653626.771414734</v>
      </c>
      <c r="I155" s="375">
        <f>SUM(I99:I154)</f>
        <v>21653626.771414734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1" priority="2" stopIfTrue="1" operator="equal">
      <formula>$I$10</formula>
    </cfRule>
  </conditionalFormatting>
  <conditionalFormatting sqref="C99:C154">
    <cfRule type="cellIs" dxfId="20" priority="3" stopIfTrue="1" operator="equal">
      <formula>$J$92</formula>
    </cfRule>
  </conditionalFormatting>
  <conditionalFormatting sqref="C17">
    <cfRule type="cellIs" dxfId="1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view="pageBreakPreview" zoomScale="88" zoomScaleNormal="100" zoomScaleSheetLayoutView="88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4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1156132.318517738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1156132.318517738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275721.69047619047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 t="shared" ref="K24:K29" si="10">G24</f>
        <v>1517566.2959557369</v>
      </c>
      <c r="L24" s="519">
        <f t="shared" si="7"/>
        <v>0</v>
      </c>
      <c r="M24" s="518">
        <f t="shared" ref="M24:M29" si="11"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 t="shared" si="10"/>
        <v>1435401.3142393038</v>
      </c>
      <c r="L25" s="519">
        <f t="shared" si="7"/>
        <v>0</v>
      </c>
      <c r="M25" s="518">
        <f t="shared" si="11"/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9277468.1476444378</v>
      </c>
      <c r="E26" s="520">
        <v>282446.60975609755</v>
      </c>
      <c r="F26" s="515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 t="shared" si="10"/>
        <v>1443609.4156354484</v>
      </c>
      <c r="L26" s="519">
        <f t="shared" si="7"/>
        <v>0</v>
      </c>
      <c r="M26" s="518">
        <f t="shared" si="11"/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8995021.5378883407</v>
      </c>
      <c r="E27" s="520">
        <v>269309.5581395349</v>
      </c>
      <c r="F27" s="515">
        <v>8725711.979748806</v>
      </c>
      <c r="G27" s="516">
        <v>1151409.3290477241</v>
      </c>
      <c r="H27" s="510">
        <v>1151409.3290477241</v>
      </c>
      <c r="I27" s="511">
        <f t="shared" si="0"/>
        <v>0</v>
      </c>
      <c r="J27" s="511"/>
      <c r="K27" s="518">
        <f t="shared" si="10"/>
        <v>1151409.3290477241</v>
      </c>
      <c r="L27" s="519">
        <f t="shared" ref="L27" si="12">IF(K27&lt;&gt;0,+G27-K27,0)</f>
        <v>0</v>
      </c>
      <c r="M27" s="518">
        <f t="shared" si="11"/>
        <v>1151409.3290477241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>IU</v>
      </c>
      <c r="C28" s="507">
        <f>IF(D11="","-",+C27+1)</f>
        <v>2020</v>
      </c>
      <c r="D28" s="515">
        <v>8712574.9281322435</v>
      </c>
      <c r="E28" s="520">
        <v>282446.60975609755</v>
      </c>
      <c r="F28" s="515">
        <v>8430128.3183761463</v>
      </c>
      <c r="G28" s="516">
        <v>1371814.8209108626</v>
      </c>
      <c r="H28" s="510">
        <v>1371814.8209108626</v>
      </c>
      <c r="I28" s="511">
        <f t="shared" si="0"/>
        <v>0</v>
      </c>
      <c r="J28" s="511"/>
      <c r="K28" s="518">
        <f t="shared" si="10"/>
        <v>1371814.8209108626</v>
      </c>
      <c r="L28" s="519">
        <f t="shared" ref="L28" si="13">IF(K28&lt;&gt;0,+G28-K28,0)</f>
        <v>0</v>
      </c>
      <c r="M28" s="518">
        <f t="shared" si="11"/>
        <v>1371814.8209108626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8443265.3699927069</v>
      </c>
      <c r="E29" s="520">
        <v>275721.69047619047</v>
      </c>
      <c r="F29" s="515">
        <v>8167543.6795165166</v>
      </c>
      <c r="G29" s="516">
        <v>1156132.318517738</v>
      </c>
      <c r="H29" s="510">
        <v>1156132.318517738</v>
      </c>
      <c r="I29" s="511">
        <f t="shared" si="0"/>
        <v>0</v>
      </c>
      <c r="J29" s="511"/>
      <c r="K29" s="518">
        <f t="shared" si="10"/>
        <v>1156132.318517738</v>
      </c>
      <c r="L29" s="519">
        <f t="shared" ref="L29" si="14">IF(K29&lt;&gt;0,+G29-K29,0)</f>
        <v>0</v>
      </c>
      <c r="M29" s="518">
        <f t="shared" si="11"/>
        <v>1156132.318517738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8167543.6795165166</v>
      </c>
      <c r="E30" s="522">
        <f>IF(+I14&lt;F29,I14,D30)</f>
        <v>275721.69047619047</v>
      </c>
      <c r="F30" s="523">
        <f t="shared" ref="F30:F48" si="15">+D30-E30</f>
        <v>7891821.9890403263</v>
      </c>
      <c r="G30" s="524">
        <f t="shared" ref="G30:G72" si="16">+I$12*((D30+F30)/2)+E30</f>
        <v>1133436.1407732919</v>
      </c>
      <c r="H30" s="491">
        <f t="shared" ref="H30:H72" si="17">+I$13*((D30+F30)/2)+E30</f>
        <v>1133436.1407732919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7891821.9890403263</v>
      </c>
      <c r="E31" s="522">
        <f>IF(+I14&lt;F30,I14,D31)</f>
        <v>275721.69047619047</v>
      </c>
      <c r="F31" s="523">
        <f t="shared" si="15"/>
        <v>7616100.298564136</v>
      </c>
      <c r="G31" s="524">
        <f t="shared" si="16"/>
        <v>1103984.108474805</v>
      </c>
      <c r="H31" s="491">
        <f t="shared" si="17"/>
        <v>1103984.108474805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7616100.298564136</v>
      </c>
      <c r="E32" s="522">
        <f>IF(+I14&lt;F31,I14,D32)</f>
        <v>275721.69047619047</v>
      </c>
      <c r="F32" s="523">
        <f t="shared" si="15"/>
        <v>7340378.6080879457</v>
      </c>
      <c r="G32" s="524">
        <f t="shared" si="16"/>
        <v>1074532.0761763183</v>
      </c>
      <c r="H32" s="491">
        <f t="shared" si="17"/>
        <v>1074532.0761763183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7340378.6080879457</v>
      </c>
      <c r="E33" s="522">
        <f>IF(+I14&lt;F32,I14,D33)</f>
        <v>275721.69047619047</v>
      </c>
      <c r="F33" s="523">
        <f t="shared" si="15"/>
        <v>7064656.9176117554</v>
      </c>
      <c r="G33" s="524">
        <f t="shared" si="16"/>
        <v>1045080.0438778314</v>
      </c>
      <c r="H33" s="491">
        <f t="shared" si="17"/>
        <v>1045080.0438778314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7064656.9176117554</v>
      </c>
      <c r="E34" s="522">
        <f>IF(+I14&lt;F33,I14,D34)</f>
        <v>275721.69047619047</v>
      </c>
      <c r="F34" s="523">
        <f t="shared" si="15"/>
        <v>6788935.2271355651</v>
      </c>
      <c r="G34" s="524">
        <f t="shared" si="16"/>
        <v>1015628.0115793447</v>
      </c>
      <c r="H34" s="491">
        <f t="shared" si="17"/>
        <v>1015628.0115793447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6788935.2271355651</v>
      </c>
      <c r="E35" s="522">
        <f>IF(+I14&lt;F34,I14,D35)</f>
        <v>275721.69047619047</v>
      </c>
      <c r="F35" s="523">
        <f t="shared" si="15"/>
        <v>6513213.5366593748</v>
      </c>
      <c r="G35" s="524">
        <f t="shared" si="16"/>
        <v>986175.97928085783</v>
      </c>
      <c r="H35" s="491">
        <f t="shared" si="17"/>
        <v>986175.97928085783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6513213.5366593748</v>
      </c>
      <c r="E36" s="522">
        <f>IF(+I14&lt;F35,I14,D36)</f>
        <v>275721.69047619047</v>
      </c>
      <c r="F36" s="523">
        <f t="shared" si="15"/>
        <v>6237491.8461831845</v>
      </c>
      <c r="G36" s="524">
        <f t="shared" si="16"/>
        <v>956723.94698237116</v>
      </c>
      <c r="H36" s="491">
        <f t="shared" si="17"/>
        <v>956723.94698237116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6237491.8461831845</v>
      </c>
      <c r="E37" s="522">
        <f>IF(+I14&lt;F36,I14,D37)</f>
        <v>275721.69047619047</v>
      </c>
      <c r="F37" s="523">
        <f t="shared" si="15"/>
        <v>5961770.1557069942</v>
      </c>
      <c r="G37" s="524">
        <f t="shared" si="16"/>
        <v>927271.91468388424</v>
      </c>
      <c r="H37" s="491">
        <f t="shared" si="17"/>
        <v>927271.91468388424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5961770.1557069942</v>
      </c>
      <c r="E38" s="522">
        <f>IF(+I14&lt;F37,I14,D38)</f>
        <v>275721.69047619047</v>
      </c>
      <c r="F38" s="523">
        <f t="shared" si="15"/>
        <v>5686048.4652308039</v>
      </c>
      <c r="G38" s="524">
        <f t="shared" si="16"/>
        <v>897819.88238539756</v>
      </c>
      <c r="H38" s="491">
        <f t="shared" si="17"/>
        <v>897819.88238539756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5686048.4652308039</v>
      </c>
      <c r="E39" s="522">
        <f>IF(+I14&lt;F38,I14,D39)</f>
        <v>275721.69047619047</v>
      </c>
      <c r="F39" s="523">
        <f t="shared" si="15"/>
        <v>5410326.7747546136</v>
      </c>
      <c r="G39" s="524">
        <f t="shared" si="16"/>
        <v>868367.85008691065</v>
      </c>
      <c r="H39" s="491">
        <f t="shared" si="17"/>
        <v>868367.85008691065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5410326.7747546136</v>
      </c>
      <c r="E40" s="522">
        <f>IF(+I14&lt;F39,I14,D40)</f>
        <v>275721.69047619047</v>
      </c>
      <c r="F40" s="523">
        <f t="shared" si="15"/>
        <v>5134605.0842784233</v>
      </c>
      <c r="G40" s="524">
        <f t="shared" si="16"/>
        <v>838915.81778842397</v>
      </c>
      <c r="H40" s="491">
        <f t="shared" si="17"/>
        <v>838915.81778842397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5134605.0842784233</v>
      </c>
      <c r="E41" s="522">
        <f>IF(+I14&lt;F40,I14,D41)</f>
        <v>275721.69047619047</v>
      </c>
      <c r="F41" s="523">
        <f t="shared" si="15"/>
        <v>4858883.393802233</v>
      </c>
      <c r="G41" s="524">
        <f t="shared" si="16"/>
        <v>809463.78548993706</v>
      </c>
      <c r="H41" s="491">
        <f t="shared" si="17"/>
        <v>809463.78548993706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4858883.393802233</v>
      </c>
      <c r="E42" s="522">
        <f>IF(+I14&lt;F41,I14,D42)</f>
        <v>275721.69047619047</v>
      </c>
      <c r="F42" s="523">
        <f t="shared" si="15"/>
        <v>4583161.7033260427</v>
      </c>
      <c r="G42" s="524">
        <f t="shared" si="16"/>
        <v>780011.75319145038</v>
      </c>
      <c r="H42" s="491">
        <f t="shared" si="17"/>
        <v>780011.75319145038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4583161.7033260427</v>
      </c>
      <c r="E43" s="522">
        <f>IF(+I14&lt;F42,I14,D43)</f>
        <v>275721.69047619047</v>
      </c>
      <c r="F43" s="523">
        <f t="shared" si="15"/>
        <v>4307440.0128498524</v>
      </c>
      <c r="G43" s="524">
        <f t="shared" si="16"/>
        <v>750559.72089296347</v>
      </c>
      <c r="H43" s="491">
        <f t="shared" si="17"/>
        <v>750559.72089296347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4307440.0128498524</v>
      </c>
      <c r="E44" s="522">
        <f>IF(+I14&lt;F43,I14,D44)</f>
        <v>275721.69047619047</v>
      </c>
      <c r="F44" s="523">
        <f t="shared" si="15"/>
        <v>4031718.3223736621</v>
      </c>
      <c r="G44" s="524">
        <f t="shared" si="16"/>
        <v>721107.68859447679</v>
      </c>
      <c r="H44" s="491">
        <f t="shared" si="17"/>
        <v>721107.68859447679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4031718.3223736621</v>
      </c>
      <c r="E45" s="522">
        <f>IF(+I14&lt;F44,I14,D45)</f>
        <v>275721.69047619047</v>
      </c>
      <c r="F45" s="523">
        <f t="shared" si="15"/>
        <v>3755996.6318974718</v>
      </c>
      <c r="G45" s="524">
        <f t="shared" si="16"/>
        <v>691655.65629598987</v>
      </c>
      <c r="H45" s="491">
        <f t="shared" si="17"/>
        <v>691655.65629598987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3755996.6318974718</v>
      </c>
      <c r="E46" s="522">
        <f>IF(+I14&lt;F45,I14,D46)</f>
        <v>275721.69047619047</v>
      </c>
      <c r="F46" s="523">
        <f t="shared" si="15"/>
        <v>3480274.9414212815</v>
      </c>
      <c r="G46" s="524">
        <f t="shared" si="16"/>
        <v>662203.62399750308</v>
      </c>
      <c r="H46" s="491">
        <f t="shared" si="17"/>
        <v>662203.62399750308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3480274.9414212815</v>
      </c>
      <c r="E47" s="522">
        <f>IF(+I14&lt;F46,I14,D47)</f>
        <v>275721.69047619047</v>
      </c>
      <c r="F47" s="523">
        <f t="shared" si="15"/>
        <v>3204553.2509450912</v>
      </c>
      <c r="G47" s="524">
        <f t="shared" si="16"/>
        <v>632751.59169901628</v>
      </c>
      <c r="H47" s="491">
        <f t="shared" si="17"/>
        <v>632751.59169901628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3204553.2509450912</v>
      </c>
      <c r="E48" s="522">
        <f>IF(+I14&lt;F47,I14,D48)</f>
        <v>275721.69047619047</v>
      </c>
      <c r="F48" s="523">
        <f t="shared" si="15"/>
        <v>2928831.5604689009</v>
      </c>
      <c r="G48" s="524">
        <f t="shared" si="16"/>
        <v>603299.55940052948</v>
      </c>
      <c r="H48" s="491">
        <f t="shared" si="17"/>
        <v>603299.55940052948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2928831.5604689009</v>
      </c>
      <c r="E49" s="522">
        <f>IF(+I14&lt;F48,I14,D49)</f>
        <v>275721.69047619047</v>
      </c>
      <c r="F49" s="523">
        <f t="shared" ref="F49:F72" si="18">+D49-E49</f>
        <v>2653109.8699927106</v>
      </c>
      <c r="G49" s="524">
        <f t="shared" si="16"/>
        <v>573847.52710204269</v>
      </c>
      <c r="H49" s="491">
        <f t="shared" si="17"/>
        <v>573847.52710204269</v>
      </c>
      <c r="I49" s="511">
        <f t="shared" ref="I49:I72" si="19">H49-G49</f>
        <v>0</v>
      </c>
      <c r="J49" s="511"/>
      <c r="K49" s="525"/>
      <c r="L49" s="514">
        <f t="shared" ref="L49:L72" si="20">IF(K49&lt;&gt;0,+G49-K49,0)</f>
        <v>0</v>
      </c>
      <c r="M49" s="525"/>
      <c r="N49" s="514">
        <f t="shared" ref="N49:N72" si="21">IF(M49&lt;&gt;0,+H49-M49,0)</f>
        <v>0</v>
      </c>
      <c r="O49" s="514">
        <f t="shared" ref="O49:O72" si="22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2653109.8699927106</v>
      </c>
      <c r="E50" s="522">
        <f>IF(+I14&lt;F49,I14,D50)</f>
        <v>275721.69047619047</v>
      </c>
      <c r="F50" s="523">
        <f t="shared" si="18"/>
        <v>2377388.1795165204</v>
      </c>
      <c r="G50" s="524">
        <f t="shared" si="16"/>
        <v>544395.49480355589</v>
      </c>
      <c r="H50" s="491">
        <f t="shared" si="17"/>
        <v>544395.49480355589</v>
      </c>
      <c r="I50" s="511">
        <f t="shared" si="19"/>
        <v>0</v>
      </c>
      <c r="J50" s="511"/>
      <c r="K50" s="525"/>
      <c r="L50" s="514">
        <f t="shared" si="20"/>
        <v>0</v>
      </c>
      <c r="M50" s="525"/>
      <c r="N50" s="514">
        <f t="shared" si="21"/>
        <v>0</v>
      </c>
      <c r="O50" s="514">
        <f t="shared" si="22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2377388.1795165204</v>
      </c>
      <c r="E51" s="522">
        <f>IF(+I14&lt;F50,I14,D51)</f>
        <v>275721.69047619047</v>
      </c>
      <c r="F51" s="523">
        <f t="shared" si="18"/>
        <v>2101666.4890403301</v>
      </c>
      <c r="G51" s="524">
        <f t="shared" si="16"/>
        <v>514943.4625050691</v>
      </c>
      <c r="H51" s="491">
        <f t="shared" si="17"/>
        <v>514943.4625050691</v>
      </c>
      <c r="I51" s="511">
        <f t="shared" si="19"/>
        <v>0</v>
      </c>
      <c r="J51" s="511"/>
      <c r="K51" s="525"/>
      <c r="L51" s="514">
        <f t="shared" si="20"/>
        <v>0</v>
      </c>
      <c r="M51" s="525"/>
      <c r="N51" s="514">
        <f t="shared" si="21"/>
        <v>0</v>
      </c>
      <c r="O51" s="514">
        <f t="shared" si="22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2101666.4890403301</v>
      </c>
      <c r="E52" s="522">
        <f>IF(+I14&lt;F51,I14,D52)</f>
        <v>275721.69047619047</v>
      </c>
      <c r="F52" s="523">
        <f t="shared" si="18"/>
        <v>1825944.7985641395</v>
      </c>
      <c r="G52" s="524">
        <f t="shared" si="16"/>
        <v>485491.4302065823</v>
      </c>
      <c r="H52" s="491">
        <f t="shared" si="17"/>
        <v>485491.4302065823</v>
      </c>
      <c r="I52" s="511">
        <f t="shared" si="19"/>
        <v>0</v>
      </c>
      <c r="J52" s="511"/>
      <c r="K52" s="525"/>
      <c r="L52" s="514">
        <f t="shared" si="20"/>
        <v>0</v>
      </c>
      <c r="M52" s="525"/>
      <c r="N52" s="514">
        <f t="shared" si="21"/>
        <v>0</v>
      </c>
      <c r="O52" s="514">
        <f t="shared" si="22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1825944.7985641395</v>
      </c>
      <c r="E53" s="522">
        <f>IF(+I14&lt;F52,I14,D53)</f>
        <v>275721.69047619047</v>
      </c>
      <c r="F53" s="523">
        <f t="shared" si="18"/>
        <v>1550223.108087949</v>
      </c>
      <c r="G53" s="524">
        <f t="shared" si="16"/>
        <v>456039.39790809545</v>
      </c>
      <c r="H53" s="491">
        <f t="shared" si="17"/>
        <v>456039.39790809545</v>
      </c>
      <c r="I53" s="511">
        <f t="shared" si="19"/>
        <v>0</v>
      </c>
      <c r="J53" s="511"/>
      <c r="K53" s="525"/>
      <c r="L53" s="514">
        <f t="shared" si="20"/>
        <v>0</v>
      </c>
      <c r="M53" s="525"/>
      <c r="N53" s="514">
        <f t="shared" si="21"/>
        <v>0</v>
      </c>
      <c r="O53" s="514">
        <f t="shared" si="22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1550223.108087949</v>
      </c>
      <c r="E54" s="522">
        <f>IF(+I14&lt;F53,I14,D54)</f>
        <v>275721.69047619047</v>
      </c>
      <c r="F54" s="523">
        <f t="shared" si="18"/>
        <v>1274501.4176117585</v>
      </c>
      <c r="G54" s="524">
        <f t="shared" si="16"/>
        <v>426587.36560960859</v>
      </c>
      <c r="H54" s="491">
        <f t="shared" si="17"/>
        <v>426587.36560960859</v>
      </c>
      <c r="I54" s="511">
        <f t="shared" si="19"/>
        <v>0</v>
      </c>
      <c r="J54" s="511"/>
      <c r="K54" s="525"/>
      <c r="L54" s="514">
        <f t="shared" si="20"/>
        <v>0</v>
      </c>
      <c r="M54" s="525"/>
      <c r="N54" s="514">
        <f t="shared" si="21"/>
        <v>0</v>
      </c>
      <c r="O54" s="514">
        <f t="shared" si="22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1274501.4176117585</v>
      </c>
      <c r="E55" s="522">
        <f>IF(+I14&lt;F54,I14,D55)</f>
        <v>275721.69047619047</v>
      </c>
      <c r="F55" s="523">
        <f t="shared" si="18"/>
        <v>998779.72713556793</v>
      </c>
      <c r="G55" s="524">
        <f t="shared" si="16"/>
        <v>397135.33331112179</v>
      </c>
      <c r="H55" s="491">
        <f t="shared" si="17"/>
        <v>397135.33331112179</v>
      </c>
      <c r="I55" s="511">
        <f t="shared" si="19"/>
        <v>0</v>
      </c>
      <c r="J55" s="511"/>
      <c r="K55" s="525"/>
      <c r="L55" s="514">
        <f t="shared" si="20"/>
        <v>0</v>
      </c>
      <c r="M55" s="525"/>
      <c r="N55" s="514">
        <f t="shared" si="21"/>
        <v>0</v>
      </c>
      <c r="O55" s="514">
        <f t="shared" si="22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998779.72713556793</v>
      </c>
      <c r="E56" s="522">
        <f>IF(+I14&lt;F55,I14,D56)</f>
        <v>275721.69047619047</v>
      </c>
      <c r="F56" s="523">
        <f t="shared" si="18"/>
        <v>723058.03665937739</v>
      </c>
      <c r="G56" s="524">
        <f t="shared" si="16"/>
        <v>367683.301012635</v>
      </c>
      <c r="H56" s="491">
        <f t="shared" si="17"/>
        <v>367683.301012635</v>
      </c>
      <c r="I56" s="511">
        <f t="shared" si="19"/>
        <v>0</v>
      </c>
      <c r="J56" s="511"/>
      <c r="K56" s="525"/>
      <c r="L56" s="514">
        <f t="shared" si="20"/>
        <v>0</v>
      </c>
      <c r="M56" s="525"/>
      <c r="N56" s="514">
        <f t="shared" si="21"/>
        <v>0</v>
      </c>
      <c r="O56" s="514">
        <f t="shared" si="22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723058.03665937739</v>
      </c>
      <c r="E57" s="522">
        <f>IF(+I14&lt;F56,I14,D57)</f>
        <v>275721.69047619047</v>
      </c>
      <c r="F57" s="523">
        <f t="shared" si="18"/>
        <v>447336.34618318692</v>
      </c>
      <c r="G57" s="524">
        <f t="shared" si="16"/>
        <v>338231.26871414814</v>
      </c>
      <c r="H57" s="491">
        <f t="shared" si="17"/>
        <v>338231.26871414814</v>
      </c>
      <c r="I57" s="511">
        <f t="shared" si="19"/>
        <v>0</v>
      </c>
      <c r="J57" s="511"/>
      <c r="K57" s="525"/>
      <c r="L57" s="514">
        <f t="shared" si="20"/>
        <v>0</v>
      </c>
      <c r="M57" s="525"/>
      <c r="N57" s="514">
        <f t="shared" si="21"/>
        <v>0</v>
      </c>
      <c r="O57" s="514">
        <f t="shared" si="22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447336.34618318692</v>
      </c>
      <c r="E58" s="522">
        <f>IF(+I14&lt;F57,I14,D58)</f>
        <v>275721.69047619047</v>
      </c>
      <c r="F58" s="523">
        <f t="shared" si="18"/>
        <v>171614.65570699645</v>
      </c>
      <c r="G58" s="524">
        <f t="shared" si="16"/>
        <v>308779.23641566135</v>
      </c>
      <c r="H58" s="491">
        <f t="shared" si="17"/>
        <v>308779.23641566135</v>
      </c>
      <c r="I58" s="511">
        <f t="shared" si="19"/>
        <v>0</v>
      </c>
      <c r="J58" s="511"/>
      <c r="K58" s="525"/>
      <c r="L58" s="514">
        <f t="shared" si="20"/>
        <v>0</v>
      </c>
      <c r="M58" s="525"/>
      <c r="N58" s="514">
        <f t="shared" si="21"/>
        <v>0</v>
      </c>
      <c r="O58" s="514">
        <f t="shared" si="22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171614.65570699645</v>
      </c>
      <c r="E59" s="522">
        <f>IF(+I14&lt;F58,I14,D59)</f>
        <v>171614.65570699645</v>
      </c>
      <c r="F59" s="523">
        <f t="shared" si="18"/>
        <v>0</v>
      </c>
      <c r="G59" s="524">
        <f t="shared" si="16"/>
        <v>180780.42060211016</v>
      </c>
      <c r="H59" s="491">
        <f t="shared" si="17"/>
        <v>180780.42060211016</v>
      </c>
      <c r="I59" s="511">
        <f t="shared" si="19"/>
        <v>0</v>
      </c>
      <c r="J59" s="511"/>
      <c r="K59" s="525"/>
      <c r="L59" s="514">
        <f t="shared" si="20"/>
        <v>0</v>
      </c>
      <c r="M59" s="525"/>
      <c r="N59" s="514">
        <f t="shared" si="21"/>
        <v>0</v>
      </c>
      <c r="O59" s="514">
        <f t="shared" si="22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6"/>
        <v>0</v>
      </c>
      <c r="H60" s="491">
        <f t="shared" si="17"/>
        <v>0</v>
      </c>
      <c r="I60" s="511">
        <f t="shared" si="19"/>
        <v>0</v>
      </c>
      <c r="J60" s="511"/>
      <c r="K60" s="525"/>
      <c r="L60" s="514">
        <f t="shared" si="20"/>
        <v>0</v>
      </c>
      <c r="M60" s="525"/>
      <c r="N60" s="514">
        <f t="shared" si="21"/>
        <v>0</v>
      </c>
      <c r="O60" s="514">
        <f t="shared" si="22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4">
        <f t="shared" si="16"/>
        <v>0</v>
      </c>
      <c r="H61" s="491">
        <f t="shared" si="17"/>
        <v>0</v>
      </c>
      <c r="I61" s="511">
        <f t="shared" si="19"/>
        <v>0</v>
      </c>
      <c r="J61" s="511"/>
      <c r="K61" s="525"/>
      <c r="L61" s="514">
        <f t="shared" si="20"/>
        <v>0</v>
      </c>
      <c r="M61" s="525"/>
      <c r="N61" s="514">
        <f t="shared" si="21"/>
        <v>0</v>
      </c>
      <c r="O61" s="514">
        <f t="shared" si="22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4">
        <f t="shared" si="16"/>
        <v>0</v>
      </c>
      <c r="H62" s="491">
        <f t="shared" si="17"/>
        <v>0</v>
      </c>
      <c r="I62" s="511">
        <f t="shared" si="19"/>
        <v>0</v>
      </c>
      <c r="J62" s="511"/>
      <c r="K62" s="525"/>
      <c r="L62" s="514">
        <f t="shared" si="20"/>
        <v>0</v>
      </c>
      <c r="M62" s="525"/>
      <c r="N62" s="514">
        <f t="shared" si="21"/>
        <v>0</v>
      </c>
      <c r="O62" s="514">
        <f t="shared" si="22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4">
        <f t="shared" si="16"/>
        <v>0</v>
      </c>
      <c r="H63" s="491">
        <f t="shared" si="17"/>
        <v>0</v>
      </c>
      <c r="I63" s="511">
        <f t="shared" si="19"/>
        <v>0</v>
      </c>
      <c r="J63" s="511"/>
      <c r="K63" s="525"/>
      <c r="L63" s="514">
        <f t="shared" si="20"/>
        <v>0</v>
      </c>
      <c r="M63" s="525"/>
      <c r="N63" s="514">
        <f t="shared" si="21"/>
        <v>0</v>
      </c>
      <c r="O63" s="514">
        <f t="shared" si="22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4">
        <f t="shared" si="16"/>
        <v>0</v>
      </c>
      <c r="H64" s="491">
        <f t="shared" si="17"/>
        <v>0</v>
      </c>
      <c r="I64" s="511">
        <f t="shared" si="19"/>
        <v>0</v>
      </c>
      <c r="J64" s="511"/>
      <c r="K64" s="525"/>
      <c r="L64" s="514">
        <f t="shared" si="20"/>
        <v>0</v>
      </c>
      <c r="M64" s="525"/>
      <c r="N64" s="514">
        <f t="shared" si="21"/>
        <v>0</v>
      </c>
      <c r="O64" s="514">
        <f t="shared" si="22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4">
        <f t="shared" si="16"/>
        <v>0</v>
      </c>
      <c r="H65" s="491">
        <f t="shared" si="17"/>
        <v>0</v>
      </c>
      <c r="I65" s="511">
        <f t="shared" si="19"/>
        <v>0</v>
      </c>
      <c r="J65" s="511"/>
      <c r="K65" s="525"/>
      <c r="L65" s="514">
        <f t="shared" si="20"/>
        <v>0</v>
      </c>
      <c r="M65" s="525"/>
      <c r="N65" s="514">
        <f t="shared" si="21"/>
        <v>0</v>
      </c>
      <c r="O65" s="514">
        <f t="shared" si="22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4">
        <f t="shared" si="16"/>
        <v>0</v>
      </c>
      <c r="H66" s="491">
        <f t="shared" si="17"/>
        <v>0</v>
      </c>
      <c r="I66" s="511">
        <f t="shared" si="19"/>
        <v>0</v>
      </c>
      <c r="J66" s="511"/>
      <c r="K66" s="525"/>
      <c r="L66" s="514">
        <f t="shared" si="20"/>
        <v>0</v>
      </c>
      <c r="M66" s="525"/>
      <c r="N66" s="514">
        <f t="shared" si="21"/>
        <v>0</v>
      </c>
      <c r="O66" s="514">
        <f t="shared" si="22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4">
        <f t="shared" si="16"/>
        <v>0</v>
      </c>
      <c r="H67" s="491">
        <f t="shared" si="17"/>
        <v>0</v>
      </c>
      <c r="I67" s="511">
        <f t="shared" si="19"/>
        <v>0</v>
      </c>
      <c r="J67" s="511"/>
      <c r="K67" s="525"/>
      <c r="L67" s="514">
        <f t="shared" si="20"/>
        <v>0</v>
      </c>
      <c r="M67" s="525"/>
      <c r="N67" s="514">
        <f t="shared" si="21"/>
        <v>0</v>
      </c>
      <c r="O67" s="514">
        <f t="shared" si="22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4">
        <f t="shared" si="16"/>
        <v>0</v>
      </c>
      <c r="H68" s="491">
        <f t="shared" si="17"/>
        <v>0</v>
      </c>
      <c r="I68" s="511">
        <f t="shared" si="19"/>
        <v>0</v>
      </c>
      <c r="J68" s="511"/>
      <c r="K68" s="525"/>
      <c r="L68" s="514">
        <f t="shared" si="20"/>
        <v>0</v>
      </c>
      <c r="M68" s="525"/>
      <c r="N68" s="514">
        <f t="shared" si="21"/>
        <v>0</v>
      </c>
      <c r="O68" s="514">
        <f t="shared" si="22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4">
        <f t="shared" si="16"/>
        <v>0</v>
      </c>
      <c r="H69" s="491">
        <f t="shared" si="17"/>
        <v>0</v>
      </c>
      <c r="I69" s="511">
        <f t="shared" si="19"/>
        <v>0</v>
      </c>
      <c r="J69" s="511"/>
      <c r="K69" s="525"/>
      <c r="L69" s="514">
        <f t="shared" si="20"/>
        <v>0</v>
      </c>
      <c r="M69" s="525"/>
      <c r="N69" s="514">
        <f t="shared" si="21"/>
        <v>0</v>
      </c>
      <c r="O69" s="514">
        <f t="shared" si="22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4">
        <f t="shared" si="16"/>
        <v>0</v>
      </c>
      <c r="H70" s="491">
        <f t="shared" si="17"/>
        <v>0</v>
      </c>
      <c r="I70" s="511">
        <f t="shared" si="19"/>
        <v>0</v>
      </c>
      <c r="J70" s="511"/>
      <c r="K70" s="525"/>
      <c r="L70" s="514">
        <f t="shared" si="20"/>
        <v>0</v>
      </c>
      <c r="M70" s="525"/>
      <c r="N70" s="514">
        <f t="shared" si="21"/>
        <v>0</v>
      </c>
      <c r="O70" s="514">
        <f t="shared" si="22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4">
        <f t="shared" si="16"/>
        <v>0</v>
      </c>
      <c r="H71" s="491">
        <f t="shared" si="17"/>
        <v>0</v>
      </c>
      <c r="I71" s="511">
        <f t="shared" si="19"/>
        <v>0</v>
      </c>
      <c r="J71" s="511"/>
      <c r="K71" s="525"/>
      <c r="L71" s="514">
        <f t="shared" si="20"/>
        <v>0</v>
      </c>
      <c r="M71" s="525"/>
      <c r="N71" s="514">
        <f t="shared" si="21"/>
        <v>0</v>
      </c>
      <c r="O71" s="514">
        <f t="shared" si="22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24">
        <f t="shared" si="16"/>
        <v>0</v>
      </c>
      <c r="H72" s="491">
        <f t="shared" si="17"/>
        <v>0</v>
      </c>
      <c r="I72" s="531">
        <f t="shared" si="19"/>
        <v>0</v>
      </c>
      <c r="J72" s="511"/>
      <c r="K72" s="532"/>
      <c r="L72" s="533">
        <f t="shared" si="20"/>
        <v>0</v>
      </c>
      <c r="M72" s="532"/>
      <c r="N72" s="533">
        <f t="shared" si="21"/>
        <v>0</v>
      </c>
      <c r="O72" s="533">
        <f t="shared" si="22"/>
        <v>0</v>
      </c>
      <c r="P72" s="272"/>
    </row>
    <row r="73" spans="1:16">
      <c r="C73" s="374" t="s">
        <v>78</v>
      </c>
      <c r="D73" s="375"/>
      <c r="E73" s="375">
        <f>SUM(E17:E72)</f>
        <v>11580311</v>
      </c>
      <c r="F73" s="375"/>
      <c r="G73" s="375">
        <f>SUM(G17:G72)</f>
        <v>40378519.903839983</v>
      </c>
      <c r="H73" s="375">
        <f>SUM(H17:H72)</f>
        <v>40378519.903839983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1156132.318517738</v>
      </c>
      <c r="N87" s="546">
        <f>IF(J92&lt;D11,0,VLOOKUP(J92,C17:O72,11))</f>
        <v>1156132.318517738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1220060.0680241259</v>
      </c>
      <c r="N88" s="550">
        <f>IF(J92&lt;D11,0,VLOOKUP(J92,C99:P154,7))</f>
        <v>1220060.0680241259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63927.74950638786</v>
      </c>
      <c r="N89" s="555">
        <f>+N88-N87</f>
        <v>63927.74950638786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11580311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282446.60975609755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23">+I99-H99</f>
        <v>0</v>
      </c>
      <c r="K99" s="514"/>
      <c r="L99" s="512">
        <f t="shared" ref="L99:L104" si="24">H99</f>
        <v>979399</v>
      </c>
      <c r="M99" s="513">
        <f t="shared" ref="M99:M130" si="25">IF(L99&lt;&gt;0,+H99-L99,0)</f>
        <v>0</v>
      </c>
      <c r="N99" s="512">
        <f t="shared" ref="N99:N104" si="26">I99</f>
        <v>979399</v>
      </c>
      <c r="O99" s="513">
        <f t="shared" ref="O99:O130" si="27">IF(N99&lt;&gt;0,+I99-N99,0)</f>
        <v>0</v>
      </c>
      <c r="P99" s="513">
        <f t="shared" ref="P99:P130" si="28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23"/>
        <v>0</v>
      </c>
      <c r="K100" s="514"/>
      <c r="L100" s="518">
        <f t="shared" si="24"/>
        <v>2145726.6474616765</v>
      </c>
      <c r="M100" s="519">
        <f t="shared" si="25"/>
        <v>0</v>
      </c>
      <c r="N100" s="518">
        <f t="shared" si="26"/>
        <v>2145726.6474616765</v>
      </c>
      <c r="O100" s="514">
        <f t="shared" si="27"/>
        <v>0</v>
      </c>
      <c r="P100" s="514">
        <f t="shared" si="28"/>
        <v>0</v>
      </c>
      <c r="Q100" s="269"/>
    </row>
    <row r="101" spans="1:17">
      <c r="B101" s="195" t="str">
        <f t="shared" ref="B101:B154" si="29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23"/>
        <v>0</v>
      </c>
      <c r="K101" s="514"/>
      <c r="L101" s="518">
        <f t="shared" si="24"/>
        <v>1931048.5627447576</v>
      </c>
      <c r="M101" s="519">
        <f t="shared" si="25"/>
        <v>0</v>
      </c>
      <c r="N101" s="518">
        <f t="shared" si="26"/>
        <v>1931048.5627447576</v>
      </c>
      <c r="O101" s="514">
        <f t="shared" si="27"/>
        <v>0</v>
      </c>
      <c r="P101" s="514">
        <f t="shared" si="28"/>
        <v>0</v>
      </c>
      <c r="Q101" s="269"/>
    </row>
    <row r="102" spans="1:17">
      <c r="B102" s="195" t="str">
        <f t="shared" si="29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23"/>
        <v>0</v>
      </c>
      <c r="K102" s="514"/>
      <c r="L102" s="518">
        <f t="shared" si="24"/>
        <v>1854964.7357626334</v>
      </c>
      <c r="M102" s="519">
        <f t="shared" si="25"/>
        <v>0</v>
      </c>
      <c r="N102" s="518">
        <f t="shared" si="26"/>
        <v>1854964.7357626334</v>
      </c>
      <c r="O102" s="514">
        <f t="shared" si="27"/>
        <v>0</v>
      </c>
      <c r="P102" s="514">
        <f t="shared" si="28"/>
        <v>0</v>
      </c>
      <c r="Q102" s="269"/>
    </row>
    <row r="103" spans="1:17">
      <c r="B103" s="195" t="str">
        <f t="shared" si="29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24"/>
        <v>1690357.4734906773</v>
      </c>
      <c r="M103" s="519">
        <f t="shared" ref="M103:M108" si="30">IF(L103&lt;&gt;0,+H103-L103,0)</f>
        <v>0</v>
      </c>
      <c r="N103" s="518">
        <f t="shared" si="26"/>
        <v>1690357.4734906773</v>
      </c>
      <c r="O103" s="514">
        <f t="shared" ref="O103:O108" si="31">IF(N103&lt;&gt;0,+I103-N103,0)</f>
        <v>0</v>
      </c>
      <c r="P103" s="514">
        <f t="shared" ref="P103:P108" si="32">+O103-M103</f>
        <v>0</v>
      </c>
      <c r="Q103" s="269"/>
    </row>
    <row r="104" spans="1:17">
      <c r="B104" s="195" t="str">
        <f t="shared" si="29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24"/>
        <v>1659486.1970572667</v>
      </c>
      <c r="M104" s="519">
        <f t="shared" si="30"/>
        <v>0</v>
      </c>
      <c r="N104" s="518">
        <f t="shared" si="26"/>
        <v>1659486.1970572667</v>
      </c>
      <c r="O104" s="514">
        <f t="shared" si="31"/>
        <v>0</v>
      </c>
      <c r="P104" s="514">
        <f t="shared" si="32"/>
        <v>0</v>
      </c>
      <c r="Q104" s="269"/>
    </row>
    <row r="105" spans="1:17">
      <c r="B105" s="195" t="str">
        <f t="shared" si="29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23"/>
        <v>0</v>
      </c>
      <c r="K105" s="514"/>
      <c r="L105" s="518">
        <f t="shared" ref="L105:L110" si="33">H105</f>
        <v>1580858.7656028033</v>
      </c>
      <c r="M105" s="519">
        <f t="shared" si="30"/>
        <v>0</v>
      </c>
      <c r="N105" s="518">
        <f t="shared" ref="N105:N110" si="34">I105</f>
        <v>1580858.7656028033</v>
      </c>
      <c r="O105" s="514">
        <f t="shared" si="31"/>
        <v>0</v>
      </c>
      <c r="P105" s="514">
        <f t="shared" si="32"/>
        <v>0</v>
      </c>
      <c r="Q105" s="269"/>
    </row>
    <row r="106" spans="1:17">
      <c r="B106" s="195" t="str">
        <f t="shared" si="29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23"/>
        <v>0</v>
      </c>
      <c r="K106" s="514"/>
      <c r="L106" s="518">
        <f t="shared" si="33"/>
        <v>1492120.9075767242</v>
      </c>
      <c r="M106" s="519">
        <f t="shared" si="30"/>
        <v>0</v>
      </c>
      <c r="N106" s="518">
        <f t="shared" si="34"/>
        <v>1492120.9075767242</v>
      </c>
      <c r="O106" s="514">
        <f t="shared" si="31"/>
        <v>0</v>
      </c>
      <c r="P106" s="514">
        <f t="shared" si="32"/>
        <v>0</v>
      </c>
      <c r="Q106" s="269"/>
    </row>
    <row r="107" spans="1:17">
      <c r="B107" s="195" t="str">
        <f t="shared" si="29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23"/>
        <v>0</v>
      </c>
      <c r="K107" s="514"/>
      <c r="L107" s="518">
        <f t="shared" si="33"/>
        <v>1412659.7088236467</v>
      </c>
      <c r="M107" s="519">
        <f t="shared" si="30"/>
        <v>0</v>
      </c>
      <c r="N107" s="518">
        <f t="shared" si="34"/>
        <v>1412659.7088236467</v>
      </c>
      <c r="O107" s="514">
        <f t="shared" si="31"/>
        <v>0</v>
      </c>
      <c r="P107" s="514">
        <f t="shared" si="32"/>
        <v>0</v>
      </c>
      <c r="Q107" s="269"/>
    </row>
    <row r="108" spans="1:17">
      <c r="B108" s="195" t="str">
        <f t="shared" si="29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23"/>
        <v>0</v>
      </c>
      <c r="K108" s="514"/>
      <c r="L108" s="518">
        <f t="shared" si="33"/>
        <v>1235032.8622445145</v>
      </c>
      <c r="M108" s="519">
        <f t="shared" si="30"/>
        <v>0</v>
      </c>
      <c r="N108" s="518">
        <f t="shared" si="34"/>
        <v>1235032.8622445145</v>
      </c>
      <c r="O108" s="514">
        <f t="shared" si="31"/>
        <v>0</v>
      </c>
      <c r="P108" s="514">
        <f t="shared" si="32"/>
        <v>0</v>
      </c>
      <c r="Q108" s="269"/>
    </row>
    <row r="109" spans="1:17">
      <c r="B109" s="195" t="str">
        <f t="shared" si="29"/>
        <v/>
      </c>
      <c r="C109" s="507">
        <f>IF(D93="","-",+C108+1)</f>
        <v>2019</v>
      </c>
      <c r="D109" s="508">
        <v>8946130.7666920573</v>
      </c>
      <c r="E109" s="516">
        <v>269309.5581395349</v>
      </c>
      <c r="F109" s="515">
        <v>8676821.2085525226</v>
      </c>
      <c r="G109" s="515">
        <v>8811475.9876222908</v>
      </c>
      <c r="H109" s="516">
        <v>1212494.7636968775</v>
      </c>
      <c r="I109" s="510">
        <v>1212494.7636968775</v>
      </c>
      <c r="J109" s="514">
        <f t="shared" si="23"/>
        <v>0</v>
      </c>
      <c r="K109" s="514"/>
      <c r="L109" s="518">
        <f t="shared" si="33"/>
        <v>1212494.7636968775</v>
      </c>
      <c r="M109" s="519">
        <f t="shared" ref="M109" si="35">IF(L109&lt;&gt;0,+H109-L109,0)</f>
        <v>0</v>
      </c>
      <c r="N109" s="518">
        <f t="shared" si="34"/>
        <v>1212494.7636968775</v>
      </c>
      <c r="O109" s="514">
        <f t="shared" si="27"/>
        <v>0</v>
      </c>
      <c r="P109" s="514">
        <f t="shared" si="28"/>
        <v>0</v>
      </c>
      <c r="Q109" s="269"/>
    </row>
    <row r="110" spans="1:17">
      <c r="B110" s="195" t="str">
        <f t="shared" si="29"/>
        <v/>
      </c>
      <c r="C110" s="507">
        <f>IF(D93="","-",+C109+1)</f>
        <v>2020</v>
      </c>
      <c r="D110" s="508">
        <v>8676821.2085525226</v>
      </c>
      <c r="E110" s="516">
        <v>275721.69047619047</v>
      </c>
      <c r="F110" s="515">
        <v>8401099.5180763323</v>
      </c>
      <c r="G110" s="515">
        <v>8538960.3633144274</v>
      </c>
      <c r="H110" s="516">
        <v>1194290.3823298137</v>
      </c>
      <c r="I110" s="510">
        <v>1194290.3823298137</v>
      </c>
      <c r="J110" s="514">
        <f t="shared" si="23"/>
        <v>0</v>
      </c>
      <c r="K110" s="514"/>
      <c r="L110" s="518">
        <f t="shared" si="33"/>
        <v>1194290.3823298137</v>
      </c>
      <c r="M110" s="519">
        <f t="shared" ref="M110" si="36">IF(L110&lt;&gt;0,+H110-L110,0)</f>
        <v>0</v>
      </c>
      <c r="N110" s="518">
        <f t="shared" si="34"/>
        <v>1194290.3823298137</v>
      </c>
      <c r="O110" s="514">
        <f t="shared" si="27"/>
        <v>0</v>
      </c>
      <c r="P110" s="514">
        <f t="shared" si="28"/>
        <v>0</v>
      </c>
      <c r="Q110" s="269"/>
    </row>
    <row r="111" spans="1:17">
      <c r="B111" s="195" t="str">
        <f t="shared" si="29"/>
        <v/>
      </c>
      <c r="C111" s="507">
        <f>IF(D93="","-",+C110+1)</f>
        <v>2021</v>
      </c>
      <c r="D111" s="374">
        <f>IF(F110+SUM(E$99:E110)=D$92,F110,D$92-SUM(E$99:E110))</f>
        <v>8401099.5180763323</v>
      </c>
      <c r="E111" s="522">
        <f>IF(+J96&lt;F110,J96,D111)</f>
        <v>282446.60975609755</v>
      </c>
      <c r="F111" s="523">
        <f t="shared" ref="F111:F130" si="37">+D111-E111</f>
        <v>8118652.9083202351</v>
      </c>
      <c r="G111" s="523">
        <f t="shared" ref="G111:G130" si="38">+(F111+D111)/2</f>
        <v>8259876.2131982837</v>
      </c>
      <c r="H111" s="526">
        <f>+J$94*G111+E111</f>
        <v>1220060.0680241259</v>
      </c>
      <c r="I111" s="577">
        <f>+J$95*G111+E111</f>
        <v>1220060.0680241259</v>
      </c>
      <c r="J111" s="514">
        <f t="shared" si="23"/>
        <v>0</v>
      </c>
      <c r="K111" s="514"/>
      <c r="L111" s="525"/>
      <c r="M111" s="514">
        <f t="shared" si="25"/>
        <v>0</v>
      </c>
      <c r="N111" s="525"/>
      <c r="O111" s="514">
        <f t="shared" si="27"/>
        <v>0</v>
      </c>
      <c r="P111" s="514">
        <f t="shared" si="28"/>
        <v>0</v>
      </c>
      <c r="Q111" s="269"/>
    </row>
    <row r="112" spans="1:17">
      <c r="B112" s="195" t="str">
        <f t="shared" si="29"/>
        <v/>
      </c>
      <c r="C112" s="507">
        <f>IF(D93="","-",+C111+1)</f>
        <v>2022</v>
      </c>
      <c r="D112" s="374">
        <f>IF(F111+SUM(E$99:E111)=D$92,F111,D$92-SUM(E$99:E111))</f>
        <v>8118652.9083202351</v>
      </c>
      <c r="E112" s="522">
        <f>IF(+J96&lt;F111,J96,D112)</f>
        <v>282446.60975609755</v>
      </c>
      <c r="F112" s="523">
        <f t="shared" si="37"/>
        <v>7836206.2985641379</v>
      </c>
      <c r="G112" s="523">
        <f t="shared" si="38"/>
        <v>7977429.6034421865</v>
      </c>
      <c r="H112" s="526">
        <f>+J$94*G112+E112</f>
        <v>1187998.3596263251</v>
      </c>
      <c r="I112" s="577">
        <f>+J$95*G112+E112</f>
        <v>1187998.3596263251</v>
      </c>
      <c r="J112" s="514">
        <f t="shared" si="23"/>
        <v>0</v>
      </c>
      <c r="K112" s="514"/>
      <c r="L112" s="525"/>
      <c r="M112" s="514">
        <f t="shared" si="25"/>
        <v>0</v>
      </c>
      <c r="N112" s="525"/>
      <c r="O112" s="514">
        <f t="shared" si="27"/>
        <v>0</v>
      </c>
      <c r="P112" s="514">
        <f t="shared" si="28"/>
        <v>0</v>
      </c>
      <c r="Q112" s="269"/>
    </row>
    <row r="113" spans="2:17">
      <c r="B113" s="195" t="str">
        <f t="shared" si="29"/>
        <v/>
      </c>
      <c r="C113" s="507">
        <f>IF(D93="","-",+C112+1)</f>
        <v>2023</v>
      </c>
      <c r="D113" s="374">
        <f>IF(F112+SUM(E$99:E112)=D$92,F112,D$92-SUM(E$99:E112))</f>
        <v>7836206.2985641379</v>
      </c>
      <c r="E113" s="522">
        <f>IF(+J96&lt;F112,J96,D113)</f>
        <v>282446.60975609755</v>
      </c>
      <c r="F113" s="523">
        <f t="shared" si="37"/>
        <v>7553759.6888080407</v>
      </c>
      <c r="G113" s="523">
        <f t="shared" si="38"/>
        <v>7694982.9936860893</v>
      </c>
      <c r="H113" s="526">
        <f t="shared" ref="H113:H154" si="39">+J$94*G113+E113</f>
        <v>1155936.6512285243</v>
      </c>
      <c r="I113" s="577">
        <f t="shared" ref="I113:I154" si="40">+J$95*G113+E113</f>
        <v>1155936.6512285243</v>
      </c>
      <c r="J113" s="514">
        <f t="shared" si="23"/>
        <v>0</v>
      </c>
      <c r="K113" s="514"/>
      <c r="L113" s="525"/>
      <c r="M113" s="514">
        <f t="shared" si="25"/>
        <v>0</v>
      </c>
      <c r="N113" s="525"/>
      <c r="O113" s="514">
        <f t="shared" si="27"/>
        <v>0</v>
      </c>
      <c r="P113" s="514">
        <f t="shared" si="28"/>
        <v>0</v>
      </c>
      <c r="Q113" s="269"/>
    </row>
    <row r="114" spans="2:17">
      <c r="B114" s="195" t="str">
        <f t="shared" si="29"/>
        <v/>
      </c>
      <c r="C114" s="507">
        <f>IF(D93="","-",+C113+1)</f>
        <v>2024</v>
      </c>
      <c r="D114" s="374">
        <f>IF(F113+SUM(E$99:E113)=D$92,F113,D$92-SUM(E$99:E113))</f>
        <v>7553759.6888080407</v>
      </c>
      <c r="E114" s="522">
        <f>IF(+J96&lt;F113,J96,D114)</f>
        <v>282446.60975609755</v>
      </c>
      <c r="F114" s="523">
        <f t="shared" si="37"/>
        <v>7271313.0790519435</v>
      </c>
      <c r="G114" s="523">
        <f t="shared" si="38"/>
        <v>7412536.3839299921</v>
      </c>
      <c r="H114" s="526">
        <f t="shared" si="39"/>
        <v>1123874.9428307235</v>
      </c>
      <c r="I114" s="577">
        <f t="shared" si="40"/>
        <v>1123874.9428307235</v>
      </c>
      <c r="J114" s="514">
        <f t="shared" si="23"/>
        <v>0</v>
      </c>
      <c r="K114" s="514"/>
      <c r="L114" s="525"/>
      <c r="M114" s="514">
        <f t="shared" si="25"/>
        <v>0</v>
      </c>
      <c r="N114" s="525"/>
      <c r="O114" s="514">
        <f t="shared" si="27"/>
        <v>0</v>
      </c>
      <c r="P114" s="514">
        <f t="shared" si="28"/>
        <v>0</v>
      </c>
      <c r="Q114" s="269"/>
    </row>
    <row r="115" spans="2:17">
      <c r="B115" s="195" t="str">
        <f t="shared" si="29"/>
        <v/>
      </c>
      <c r="C115" s="507">
        <f>IF(D93="","-",+C114+1)</f>
        <v>2025</v>
      </c>
      <c r="D115" s="374">
        <f>IF(F114+SUM(E$99:E114)=D$92,F114,D$92-SUM(E$99:E114))</f>
        <v>7271313.0790519435</v>
      </c>
      <c r="E115" s="522">
        <f>IF(+J96&lt;F114,J96,D115)</f>
        <v>282446.60975609755</v>
      </c>
      <c r="F115" s="523">
        <f t="shared" si="37"/>
        <v>6988866.4692958463</v>
      </c>
      <c r="G115" s="523">
        <f t="shared" si="38"/>
        <v>7130089.7741738949</v>
      </c>
      <c r="H115" s="526">
        <f t="shared" si="39"/>
        <v>1091813.2344329227</v>
      </c>
      <c r="I115" s="577">
        <f t="shared" si="40"/>
        <v>1091813.2344329227</v>
      </c>
      <c r="J115" s="514">
        <f t="shared" si="23"/>
        <v>0</v>
      </c>
      <c r="K115" s="514"/>
      <c r="L115" s="525"/>
      <c r="M115" s="514">
        <f t="shared" si="25"/>
        <v>0</v>
      </c>
      <c r="N115" s="525"/>
      <c r="O115" s="514">
        <f t="shared" si="27"/>
        <v>0</v>
      </c>
      <c r="P115" s="514">
        <f t="shared" si="28"/>
        <v>0</v>
      </c>
      <c r="Q115" s="269"/>
    </row>
    <row r="116" spans="2:17">
      <c r="B116" s="195" t="str">
        <f t="shared" si="29"/>
        <v/>
      </c>
      <c r="C116" s="507">
        <f>IF(D93="","-",+C115+1)</f>
        <v>2026</v>
      </c>
      <c r="D116" s="374">
        <f>IF(F115+SUM(E$99:E115)=D$92,F115,D$92-SUM(E$99:E115))</f>
        <v>6988866.4692958463</v>
      </c>
      <c r="E116" s="522">
        <f>IF(+J96&lt;F115,J96,D116)</f>
        <v>282446.60975609755</v>
      </c>
      <c r="F116" s="523">
        <f t="shared" si="37"/>
        <v>6706419.8595397491</v>
      </c>
      <c r="G116" s="523">
        <f t="shared" si="38"/>
        <v>6847643.1644177977</v>
      </c>
      <c r="H116" s="526">
        <f t="shared" si="39"/>
        <v>1059751.5260351219</v>
      </c>
      <c r="I116" s="577">
        <f t="shared" si="40"/>
        <v>1059751.5260351219</v>
      </c>
      <c r="J116" s="514">
        <f t="shared" si="23"/>
        <v>0</v>
      </c>
      <c r="K116" s="514"/>
      <c r="L116" s="525"/>
      <c r="M116" s="514">
        <f t="shared" si="25"/>
        <v>0</v>
      </c>
      <c r="N116" s="525"/>
      <c r="O116" s="514">
        <f t="shared" si="27"/>
        <v>0</v>
      </c>
      <c r="P116" s="514">
        <f t="shared" si="28"/>
        <v>0</v>
      </c>
      <c r="Q116" s="269"/>
    </row>
    <row r="117" spans="2:17">
      <c r="B117" s="195" t="str">
        <f t="shared" si="29"/>
        <v/>
      </c>
      <c r="C117" s="507">
        <f>IF(D93="","-",+C116+1)</f>
        <v>2027</v>
      </c>
      <c r="D117" s="374">
        <f>IF(F116+SUM(E$99:E116)=D$92,F116,D$92-SUM(E$99:E116))</f>
        <v>6706419.8595397491</v>
      </c>
      <c r="E117" s="522">
        <f>IF(+J96&lt;F116,J96,D117)</f>
        <v>282446.60975609755</v>
      </c>
      <c r="F117" s="523">
        <f t="shared" si="37"/>
        <v>6423973.2497836519</v>
      </c>
      <c r="G117" s="523">
        <f t="shared" si="38"/>
        <v>6565196.5546617005</v>
      </c>
      <c r="H117" s="526">
        <f t="shared" si="39"/>
        <v>1027689.8176373211</v>
      </c>
      <c r="I117" s="577">
        <f t="shared" si="40"/>
        <v>1027689.8176373211</v>
      </c>
      <c r="J117" s="514">
        <f t="shared" si="23"/>
        <v>0</v>
      </c>
      <c r="K117" s="514"/>
      <c r="L117" s="525"/>
      <c r="M117" s="514">
        <f t="shared" si="25"/>
        <v>0</v>
      </c>
      <c r="N117" s="525"/>
      <c r="O117" s="514">
        <f t="shared" si="27"/>
        <v>0</v>
      </c>
      <c r="P117" s="514">
        <f t="shared" si="28"/>
        <v>0</v>
      </c>
      <c r="Q117" s="269"/>
    </row>
    <row r="118" spans="2:17">
      <c r="B118" s="195" t="str">
        <f t="shared" si="29"/>
        <v/>
      </c>
      <c r="C118" s="507">
        <f>IF(D93="","-",+C117+1)</f>
        <v>2028</v>
      </c>
      <c r="D118" s="374">
        <f>IF(F117+SUM(E$99:E117)=D$92,F117,D$92-SUM(E$99:E117))</f>
        <v>6423973.2497836519</v>
      </c>
      <c r="E118" s="522">
        <f>IF(+J96&lt;F117,J96,D118)</f>
        <v>282446.60975609755</v>
      </c>
      <c r="F118" s="523">
        <f t="shared" si="37"/>
        <v>6141526.6400275547</v>
      </c>
      <c r="G118" s="523">
        <f t="shared" si="38"/>
        <v>6282749.9449056033</v>
      </c>
      <c r="H118" s="526">
        <f t="shared" si="39"/>
        <v>995628.10923952027</v>
      </c>
      <c r="I118" s="577">
        <f t="shared" si="40"/>
        <v>995628.10923952027</v>
      </c>
      <c r="J118" s="514">
        <f t="shared" si="23"/>
        <v>0</v>
      </c>
      <c r="K118" s="514"/>
      <c r="L118" s="525"/>
      <c r="M118" s="514">
        <f t="shared" si="25"/>
        <v>0</v>
      </c>
      <c r="N118" s="525"/>
      <c r="O118" s="514">
        <f t="shared" si="27"/>
        <v>0</v>
      </c>
      <c r="P118" s="514">
        <f t="shared" si="28"/>
        <v>0</v>
      </c>
      <c r="Q118" s="269"/>
    </row>
    <row r="119" spans="2:17">
      <c r="B119" s="195" t="str">
        <f t="shared" si="29"/>
        <v/>
      </c>
      <c r="C119" s="507">
        <f>IF(D93="","-",+C118+1)</f>
        <v>2029</v>
      </c>
      <c r="D119" s="374">
        <f>IF(F118+SUM(E$99:E118)=D$92,F118,D$92-SUM(E$99:E118))</f>
        <v>6141526.6400275547</v>
      </c>
      <c r="E119" s="522">
        <f>IF(+J96&lt;F118,J96,D119)</f>
        <v>282446.60975609755</v>
      </c>
      <c r="F119" s="523">
        <f t="shared" si="37"/>
        <v>5859080.0302714575</v>
      </c>
      <c r="G119" s="523">
        <f t="shared" si="38"/>
        <v>6000303.3351495061</v>
      </c>
      <c r="H119" s="526">
        <f t="shared" si="39"/>
        <v>963566.40084171947</v>
      </c>
      <c r="I119" s="577">
        <f t="shared" si="40"/>
        <v>963566.40084171947</v>
      </c>
      <c r="J119" s="514">
        <f t="shared" si="23"/>
        <v>0</v>
      </c>
      <c r="K119" s="514"/>
      <c r="L119" s="525"/>
      <c r="M119" s="514">
        <f t="shared" si="25"/>
        <v>0</v>
      </c>
      <c r="N119" s="525"/>
      <c r="O119" s="514">
        <f t="shared" si="27"/>
        <v>0</v>
      </c>
      <c r="P119" s="514">
        <f t="shared" si="28"/>
        <v>0</v>
      </c>
      <c r="Q119" s="269"/>
    </row>
    <row r="120" spans="2:17">
      <c r="B120" s="195" t="str">
        <f t="shared" si="29"/>
        <v/>
      </c>
      <c r="C120" s="507">
        <f>IF(D93="","-",+C119+1)</f>
        <v>2030</v>
      </c>
      <c r="D120" s="374">
        <f>IF(F119+SUM(E$99:E119)=D$92,F119,D$92-SUM(E$99:E119))</f>
        <v>5859080.0302714575</v>
      </c>
      <c r="E120" s="522">
        <f>IF(+J96&lt;F119,J96,D120)</f>
        <v>282446.60975609755</v>
      </c>
      <c r="F120" s="523">
        <f t="shared" si="37"/>
        <v>5576633.4205153603</v>
      </c>
      <c r="G120" s="523">
        <f t="shared" si="38"/>
        <v>5717856.7253934089</v>
      </c>
      <c r="H120" s="526">
        <f t="shared" si="39"/>
        <v>931504.69244391867</v>
      </c>
      <c r="I120" s="577">
        <f t="shared" si="40"/>
        <v>931504.69244391867</v>
      </c>
      <c r="J120" s="514">
        <f t="shared" si="23"/>
        <v>0</v>
      </c>
      <c r="K120" s="514"/>
      <c r="L120" s="525"/>
      <c r="M120" s="514">
        <f t="shared" si="25"/>
        <v>0</v>
      </c>
      <c r="N120" s="525"/>
      <c r="O120" s="514">
        <f t="shared" si="27"/>
        <v>0</v>
      </c>
      <c r="P120" s="514">
        <f t="shared" si="28"/>
        <v>0</v>
      </c>
      <c r="Q120" s="269"/>
    </row>
    <row r="121" spans="2:17">
      <c r="B121" s="195" t="str">
        <f t="shared" si="29"/>
        <v/>
      </c>
      <c r="C121" s="507">
        <f>IF(D93="","-",+C120+1)</f>
        <v>2031</v>
      </c>
      <c r="D121" s="374">
        <f>IF(F120+SUM(E$99:E120)=D$92,F120,D$92-SUM(E$99:E120))</f>
        <v>5576633.4205153603</v>
      </c>
      <c r="E121" s="522">
        <f>IF(+J96&lt;F120,J96,D121)</f>
        <v>282446.60975609755</v>
      </c>
      <c r="F121" s="523">
        <f t="shared" si="37"/>
        <v>5294186.8107592631</v>
      </c>
      <c r="G121" s="523">
        <f t="shared" si="38"/>
        <v>5435410.1156373117</v>
      </c>
      <c r="H121" s="526">
        <f t="shared" si="39"/>
        <v>899442.98404611787</v>
      </c>
      <c r="I121" s="577">
        <f t="shared" si="40"/>
        <v>899442.98404611787</v>
      </c>
      <c r="J121" s="514">
        <f t="shared" si="23"/>
        <v>0</v>
      </c>
      <c r="K121" s="514"/>
      <c r="L121" s="525"/>
      <c r="M121" s="514">
        <f t="shared" si="25"/>
        <v>0</v>
      </c>
      <c r="N121" s="525"/>
      <c r="O121" s="514">
        <f t="shared" si="27"/>
        <v>0</v>
      </c>
      <c r="P121" s="514">
        <f t="shared" si="28"/>
        <v>0</v>
      </c>
      <c r="Q121" s="269"/>
    </row>
    <row r="122" spans="2:17">
      <c r="B122" s="195" t="str">
        <f t="shared" si="29"/>
        <v/>
      </c>
      <c r="C122" s="507">
        <f>IF(D93="","-",+C121+1)</f>
        <v>2032</v>
      </c>
      <c r="D122" s="374">
        <f>IF(F121+SUM(E$99:E121)=D$92,F121,D$92-SUM(E$99:E121))</f>
        <v>5294186.8107592631</v>
      </c>
      <c r="E122" s="522">
        <f>IF(+J96&lt;F121,J96,D122)</f>
        <v>282446.60975609755</v>
      </c>
      <c r="F122" s="523">
        <f t="shared" si="37"/>
        <v>5011740.2010031659</v>
      </c>
      <c r="G122" s="523">
        <f t="shared" si="38"/>
        <v>5152963.5058812145</v>
      </c>
      <c r="H122" s="526">
        <f t="shared" si="39"/>
        <v>867381.27564831707</v>
      </c>
      <c r="I122" s="577">
        <f t="shared" si="40"/>
        <v>867381.27564831707</v>
      </c>
      <c r="J122" s="514">
        <f t="shared" si="23"/>
        <v>0</v>
      </c>
      <c r="K122" s="514"/>
      <c r="L122" s="525"/>
      <c r="M122" s="514">
        <f t="shared" si="25"/>
        <v>0</v>
      </c>
      <c r="N122" s="525"/>
      <c r="O122" s="514">
        <f t="shared" si="27"/>
        <v>0</v>
      </c>
      <c r="P122" s="514">
        <f t="shared" si="28"/>
        <v>0</v>
      </c>
      <c r="Q122" s="269"/>
    </row>
    <row r="123" spans="2:17">
      <c r="B123" s="195" t="str">
        <f t="shared" si="29"/>
        <v/>
      </c>
      <c r="C123" s="507">
        <f>IF(D93="","-",+C122+1)</f>
        <v>2033</v>
      </c>
      <c r="D123" s="374">
        <f>IF(F122+SUM(E$99:E122)=D$92,F122,D$92-SUM(E$99:E122))</f>
        <v>5011740.2010031659</v>
      </c>
      <c r="E123" s="522">
        <f>IF(+J96&lt;F122,J96,D123)</f>
        <v>282446.60975609755</v>
      </c>
      <c r="F123" s="523">
        <f t="shared" si="37"/>
        <v>4729293.5912470687</v>
      </c>
      <c r="G123" s="523">
        <f t="shared" si="38"/>
        <v>4870516.8961251173</v>
      </c>
      <c r="H123" s="526">
        <f t="shared" si="39"/>
        <v>835319.56725051627</v>
      </c>
      <c r="I123" s="577">
        <f t="shared" si="40"/>
        <v>835319.56725051627</v>
      </c>
      <c r="J123" s="514">
        <f t="shared" si="23"/>
        <v>0</v>
      </c>
      <c r="K123" s="514"/>
      <c r="L123" s="525"/>
      <c r="M123" s="514">
        <f t="shared" si="25"/>
        <v>0</v>
      </c>
      <c r="N123" s="525"/>
      <c r="O123" s="514">
        <f t="shared" si="27"/>
        <v>0</v>
      </c>
      <c r="P123" s="514">
        <f t="shared" si="28"/>
        <v>0</v>
      </c>
      <c r="Q123" s="269"/>
    </row>
    <row r="124" spans="2:17">
      <c r="B124" s="195" t="str">
        <f t="shared" si="29"/>
        <v/>
      </c>
      <c r="C124" s="507">
        <f>IF(D93="","-",+C123+1)</f>
        <v>2034</v>
      </c>
      <c r="D124" s="374">
        <f>IF(F123+SUM(E$99:E123)=D$92,F123,D$92-SUM(E$99:E123))</f>
        <v>4729293.5912470687</v>
      </c>
      <c r="E124" s="522">
        <f>IF(+J96&lt;F123,J96,D124)</f>
        <v>282446.60975609755</v>
      </c>
      <c r="F124" s="523">
        <f t="shared" si="37"/>
        <v>4446846.9814909715</v>
      </c>
      <c r="G124" s="523">
        <f t="shared" si="38"/>
        <v>4588070.2863690201</v>
      </c>
      <c r="H124" s="526">
        <f t="shared" si="39"/>
        <v>803257.85885271546</v>
      </c>
      <c r="I124" s="577">
        <f t="shared" si="40"/>
        <v>803257.85885271546</v>
      </c>
      <c r="J124" s="514">
        <f t="shared" si="23"/>
        <v>0</v>
      </c>
      <c r="K124" s="514"/>
      <c r="L124" s="525"/>
      <c r="M124" s="514">
        <f t="shared" si="25"/>
        <v>0</v>
      </c>
      <c r="N124" s="525"/>
      <c r="O124" s="514">
        <f t="shared" si="27"/>
        <v>0</v>
      </c>
      <c r="P124" s="514">
        <f t="shared" si="28"/>
        <v>0</v>
      </c>
      <c r="Q124" s="269"/>
    </row>
    <row r="125" spans="2:17">
      <c r="B125" s="195" t="str">
        <f t="shared" si="29"/>
        <v/>
      </c>
      <c r="C125" s="507">
        <f>IF(D93="","-",+C124+1)</f>
        <v>2035</v>
      </c>
      <c r="D125" s="374">
        <f>IF(F124+SUM(E$99:E124)=D$92,F124,D$92-SUM(E$99:E124))</f>
        <v>4446846.9814909715</v>
      </c>
      <c r="E125" s="522">
        <f>IF(+J96&lt;F124,J96,D125)</f>
        <v>282446.60975609755</v>
      </c>
      <c r="F125" s="523">
        <f t="shared" si="37"/>
        <v>4164400.3717348739</v>
      </c>
      <c r="G125" s="523">
        <f t="shared" si="38"/>
        <v>4305623.6766129229</v>
      </c>
      <c r="H125" s="526">
        <f t="shared" si="39"/>
        <v>771196.15045491466</v>
      </c>
      <c r="I125" s="577">
        <f t="shared" si="40"/>
        <v>771196.15045491466</v>
      </c>
      <c r="J125" s="514">
        <f t="shared" si="23"/>
        <v>0</v>
      </c>
      <c r="K125" s="514"/>
      <c r="L125" s="525"/>
      <c r="M125" s="514">
        <f t="shared" si="25"/>
        <v>0</v>
      </c>
      <c r="N125" s="525"/>
      <c r="O125" s="514">
        <f t="shared" si="27"/>
        <v>0</v>
      </c>
      <c r="P125" s="514">
        <f t="shared" si="28"/>
        <v>0</v>
      </c>
      <c r="Q125" s="269"/>
    </row>
    <row r="126" spans="2:17">
      <c r="B126" s="195" t="str">
        <f t="shared" si="29"/>
        <v/>
      </c>
      <c r="C126" s="507">
        <f>IF(D93="","-",+C125+1)</f>
        <v>2036</v>
      </c>
      <c r="D126" s="374">
        <f>IF(F125+SUM(E$99:E125)=D$92,F125,D$92-SUM(E$99:E125))</f>
        <v>4164400.3717348739</v>
      </c>
      <c r="E126" s="522">
        <f>IF(+J96&lt;F125,J96,D126)</f>
        <v>282446.60975609755</v>
      </c>
      <c r="F126" s="523">
        <f t="shared" si="37"/>
        <v>3881953.7619787762</v>
      </c>
      <c r="G126" s="523">
        <f t="shared" si="38"/>
        <v>4023177.0668568248</v>
      </c>
      <c r="H126" s="526">
        <f t="shared" si="39"/>
        <v>739134.44205711363</v>
      </c>
      <c r="I126" s="577">
        <f t="shared" si="40"/>
        <v>739134.44205711363</v>
      </c>
      <c r="J126" s="514">
        <f t="shared" si="23"/>
        <v>0</v>
      </c>
      <c r="K126" s="514"/>
      <c r="L126" s="525"/>
      <c r="M126" s="514">
        <f t="shared" si="25"/>
        <v>0</v>
      </c>
      <c r="N126" s="525"/>
      <c r="O126" s="514">
        <f t="shared" si="27"/>
        <v>0</v>
      </c>
      <c r="P126" s="514">
        <f t="shared" si="28"/>
        <v>0</v>
      </c>
      <c r="Q126" s="269"/>
    </row>
    <row r="127" spans="2:17">
      <c r="B127" s="195" t="str">
        <f t="shared" si="29"/>
        <v/>
      </c>
      <c r="C127" s="507">
        <f>IF(D93="","-",+C126+1)</f>
        <v>2037</v>
      </c>
      <c r="D127" s="374">
        <f>IF(F126+SUM(E$99:E126)=D$92,F126,D$92-SUM(E$99:E126))</f>
        <v>3881953.7619787762</v>
      </c>
      <c r="E127" s="522">
        <f>IF(+J96&lt;F126,J96,D127)</f>
        <v>282446.60975609755</v>
      </c>
      <c r="F127" s="523">
        <f t="shared" si="37"/>
        <v>3599507.1522226785</v>
      </c>
      <c r="G127" s="523">
        <f t="shared" si="38"/>
        <v>3740730.4571007276</v>
      </c>
      <c r="H127" s="526">
        <f t="shared" si="39"/>
        <v>707072.73365931283</v>
      </c>
      <c r="I127" s="577">
        <f t="shared" si="40"/>
        <v>707072.73365931283</v>
      </c>
      <c r="J127" s="514">
        <f t="shared" si="23"/>
        <v>0</v>
      </c>
      <c r="K127" s="514"/>
      <c r="L127" s="525"/>
      <c r="M127" s="514">
        <f t="shared" si="25"/>
        <v>0</v>
      </c>
      <c r="N127" s="525"/>
      <c r="O127" s="514">
        <f t="shared" si="27"/>
        <v>0</v>
      </c>
      <c r="P127" s="514">
        <f t="shared" si="28"/>
        <v>0</v>
      </c>
      <c r="Q127" s="269"/>
    </row>
    <row r="128" spans="2:17">
      <c r="B128" s="195" t="str">
        <f t="shared" si="29"/>
        <v/>
      </c>
      <c r="C128" s="507">
        <f>IF(D93="","-",+C127+1)</f>
        <v>2038</v>
      </c>
      <c r="D128" s="374">
        <f>IF(F127+SUM(E$99:E127)=D$92,F127,D$92-SUM(E$99:E127))</f>
        <v>3599507.1522226785</v>
      </c>
      <c r="E128" s="522">
        <f>IF(+J96&lt;F127,J96,D128)</f>
        <v>282446.60975609755</v>
      </c>
      <c r="F128" s="523">
        <f t="shared" si="37"/>
        <v>3317060.5424665809</v>
      </c>
      <c r="G128" s="523">
        <f t="shared" si="38"/>
        <v>3458283.8473446295</v>
      </c>
      <c r="H128" s="526">
        <f t="shared" si="39"/>
        <v>675011.02526151203</v>
      </c>
      <c r="I128" s="577">
        <f t="shared" si="40"/>
        <v>675011.02526151203</v>
      </c>
      <c r="J128" s="514">
        <f t="shared" si="23"/>
        <v>0</v>
      </c>
      <c r="K128" s="514"/>
      <c r="L128" s="525"/>
      <c r="M128" s="514">
        <f t="shared" si="25"/>
        <v>0</v>
      </c>
      <c r="N128" s="525"/>
      <c r="O128" s="514">
        <f t="shared" si="27"/>
        <v>0</v>
      </c>
      <c r="P128" s="514">
        <f t="shared" si="28"/>
        <v>0</v>
      </c>
      <c r="Q128" s="269"/>
    </row>
    <row r="129" spans="2:17">
      <c r="B129" s="195" t="str">
        <f t="shared" si="29"/>
        <v/>
      </c>
      <c r="C129" s="507">
        <f>IF(D93="","-",+C128+1)</f>
        <v>2039</v>
      </c>
      <c r="D129" s="374">
        <f>IF(F128+SUM(E$99:E128)=D$92,F128,D$92-SUM(E$99:E128))</f>
        <v>3317060.5424665809</v>
      </c>
      <c r="E129" s="522">
        <f>IF(+J96&lt;F128,J96,D129)</f>
        <v>282446.60975609755</v>
      </c>
      <c r="F129" s="523">
        <f t="shared" si="37"/>
        <v>3034613.9327104832</v>
      </c>
      <c r="G129" s="523">
        <f t="shared" si="38"/>
        <v>3175837.2375885323</v>
      </c>
      <c r="H129" s="526">
        <f t="shared" si="39"/>
        <v>642949.31686371122</v>
      </c>
      <c r="I129" s="577">
        <f t="shared" si="40"/>
        <v>642949.31686371122</v>
      </c>
      <c r="J129" s="514">
        <f t="shared" si="23"/>
        <v>0</v>
      </c>
      <c r="K129" s="514"/>
      <c r="L129" s="525"/>
      <c r="M129" s="514">
        <f t="shared" si="25"/>
        <v>0</v>
      </c>
      <c r="N129" s="525"/>
      <c r="O129" s="514">
        <f t="shared" si="27"/>
        <v>0</v>
      </c>
      <c r="P129" s="514">
        <f t="shared" si="28"/>
        <v>0</v>
      </c>
      <c r="Q129" s="269"/>
    </row>
    <row r="130" spans="2:17">
      <c r="B130" s="195" t="str">
        <f t="shared" si="29"/>
        <v/>
      </c>
      <c r="C130" s="507">
        <f>IF(D93="","-",+C129+1)</f>
        <v>2040</v>
      </c>
      <c r="D130" s="374">
        <f>IF(F129+SUM(E$99:E129)=D$92,F129,D$92-SUM(E$99:E129))</f>
        <v>3034613.9327104832</v>
      </c>
      <c r="E130" s="522">
        <f>IF(+J96&lt;F129,J96,D130)</f>
        <v>282446.60975609755</v>
      </c>
      <c r="F130" s="523">
        <f t="shared" si="37"/>
        <v>2752167.3229543855</v>
      </c>
      <c r="G130" s="523">
        <f t="shared" si="38"/>
        <v>2893390.6278324341</v>
      </c>
      <c r="H130" s="526">
        <f t="shared" si="39"/>
        <v>610887.60846591031</v>
      </c>
      <c r="I130" s="577">
        <f t="shared" si="40"/>
        <v>610887.60846591031</v>
      </c>
      <c r="J130" s="514">
        <f t="shared" si="23"/>
        <v>0</v>
      </c>
      <c r="K130" s="514"/>
      <c r="L130" s="525"/>
      <c r="M130" s="514">
        <f t="shared" si="25"/>
        <v>0</v>
      </c>
      <c r="N130" s="525"/>
      <c r="O130" s="514">
        <f t="shared" si="27"/>
        <v>0</v>
      </c>
      <c r="P130" s="514">
        <f t="shared" si="28"/>
        <v>0</v>
      </c>
      <c r="Q130" s="269"/>
    </row>
    <row r="131" spans="2:17">
      <c r="B131" s="195" t="str">
        <f t="shared" si="29"/>
        <v/>
      </c>
      <c r="C131" s="507">
        <f>IF(D93="","-",+C130+1)</f>
        <v>2041</v>
      </c>
      <c r="D131" s="374">
        <f>IF(F130+SUM(E$99:E130)=D$92,F130,D$92-SUM(E$99:E130))</f>
        <v>2752167.3229543855</v>
      </c>
      <c r="E131" s="522">
        <f>IF(+J96&lt;F130,J96,D131)</f>
        <v>282446.60975609755</v>
      </c>
      <c r="F131" s="523">
        <f t="shared" ref="F131:F154" si="41">+D131-E131</f>
        <v>2469720.7131982879</v>
      </c>
      <c r="G131" s="523">
        <f t="shared" ref="G131:G154" si="42">+(F131+D131)/2</f>
        <v>2610944.0180763369</v>
      </c>
      <c r="H131" s="526">
        <f t="shared" si="39"/>
        <v>578825.90006810939</v>
      </c>
      <c r="I131" s="577">
        <f t="shared" si="40"/>
        <v>578825.90006810939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>
      <c r="B132" s="195" t="str">
        <f t="shared" si="29"/>
        <v/>
      </c>
      <c r="C132" s="507">
        <f>IF(D93="","-",+C131+1)</f>
        <v>2042</v>
      </c>
      <c r="D132" s="374">
        <f>IF(F131+SUM(E$99:E131)=D$92,F131,D$92-SUM(E$99:E131))</f>
        <v>2469720.7131982879</v>
      </c>
      <c r="E132" s="522">
        <f>IF(+J96&lt;F131,J96,D132)</f>
        <v>282446.60975609755</v>
      </c>
      <c r="F132" s="523">
        <f t="shared" si="41"/>
        <v>2187274.1034421902</v>
      </c>
      <c r="G132" s="523">
        <f t="shared" si="42"/>
        <v>2328497.4083202388</v>
      </c>
      <c r="H132" s="526">
        <f t="shared" si="39"/>
        <v>546764.19167030859</v>
      </c>
      <c r="I132" s="577">
        <f t="shared" si="40"/>
        <v>546764.19167030859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>
      <c r="B133" s="195" t="str">
        <f t="shared" si="29"/>
        <v/>
      </c>
      <c r="C133" s="507">
        <f>IF(D93="","-",+C132+1)</f>
        <v>2043</v>
      </c>
      <c r="D133" s="374">
        <f>IF(F132+SUM(E$99:E132)=D$92,F132,D$92-SUM(E$99:E132))</f>
        <v>2187274.1034421902</v>
      </c>
      <c r="E133" s="522">
        <f>IF(+J96&lt;F132,J96,D133)</f>
        <v>282446.60975609755</v>
      </c>
      <c r="F133" s="523">
        <f t="shared" si="41"/>
        <v>1904827.4936860926</v>
      </c>
      <c r="G133" s="523">
        <f t="shared" si="42"/>
        <v>2046050.7985641414</v>
      </c>
      <c r="H133" s="526">
        <f t="shared" si="39"/>
        <v>514702.48327250773</v>
      </c>
      <c r="I133" s="577">
        <f t="shared" si="40"/>
        <v>514702.48327250773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>
      <c r="B134" s="195" t="str">
        <f t="shared" si="29"/>
        <v/>
      </c>
      <c r="C134" s="507">
        <f>IF(D93="","-",+C133+1)</f>
        <v>2044</v>
      </c>
      <c r="D134" s="374">
        <f>IF(F133+SUM(E$99:E133)=D$92,F133,D$92-SUM(E$99:E133))</f>
        <v>1904827.4936860926</v>
      </c>
      <c r="E134" s="522">
        <f>IF(+J96&lt;F133,J96,D134)</f>
        <v>282446.60975609755</v>
      </c>
      <c r="F134" s="523">
        <f t="shared" si="41"/>
        <v>1622380.8839299949</v>
      </c>
      <c r="G134" s="523">
        <f t="shared" si="42"/>
        <v>1763604.1888080437</v>
      </c>
      <c r="H134" s="526">
        <f t="shared" si="39"/>
        <v>482640.77487470687</v>
      </c>
      <c r="I134" s="577">
        <f t="shared" si="40"/>
        <v>482640.77487470687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>
      <c r="B135" s="195" t="str">
        <f t="shared" si="29"/>
        <v/>
      </c>
      <c r="C135" s="507">
        <f>IF(D93="","-",+C134+1)</f>
        <v>2045</v>
      </c>
      <c r="D135" s="374">
        <f>IF(F134+SUM(E$99:E134)=D$92,F134,D$92-SUM(E$99:E134))</f>
        <v>1622380.8839299949</v>
      </c>
      <c r="E135" s="522">
        <f>IF(+J96&lt;F134,J96,D135)</f>
        <v>282446.60975609755</v>
      </c>
      <c r="F135" s="523">
        <f t="shared" si="41"/>
        <v>1339934.2741738972</v>
      </c>
      <c r="G135" s="523">
        <f t="shared" si="42"/>
        <v>1481157.5790519461</v>
      </c>
      <c r="H135" s="526">
        <f t="shared" si="39"/>
        <v>450579.06647690601</v>
      </c>
      <c r="I135" s="577">
        <f t="shared" si="40"/>
        <v>450579.06647690601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>
      <c r="B136" s="195" t="str">
        <f t="shared" si="29"/>
        <v/>
      </c>
      <c r="C136" s="507">
        <f>IF(D93="","-",+C135+1)</f>
        <v>2046</v>
      </c>
      <c r="D136" s="374">
        <f>IF(F135+SUM(E$99:E135)=D$92,F135,D$92-SUM(E$99:E135))</f>
        <v>1339934.2741738972</v>
      </c>
      <c r="E136" s="522">
        <f>IF(+J96&lt;F135,J96,D136)</f>
        <v>282446.60975609755</v>
      </c>
      <c r="F136" s="523">
        <f t="shared" si="41"/>
        <v>1057487.6644177996</v>
      </c>
      <c r="G136" s="523">
        <f t="shared" si="42"/>
        <v>1198710.9692958484</v>
      </c>
      <c r="H136" s="526">
        <f t="shared" si="39"/>
        <v>418517.35807910515</v>
      </c>
      <c r="I136" s="577">
        <f t="shared" si="40"/>
        <v>418517.35807910515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>
      <c r="B137" s="195" t="str">
        <f t="shared" si="29"/>
        <v/>
      </c>
      <c r="C137" s="507">
        <f>IF(D93="","-",+C136+1)</f>
        <v>2047</v>
      </c>
      <c r="D137" s="374">
        <f>IF(F136+SUM(E$99:E136)=D$92,F136,D$92-SUM(E$99:E136))</f>
        <v>1057487.6644177996</v>
      </c>
      <c r="E137" s="522">
        <f>IF(+J96&lt;F136,J96,D137)</f>
        <v>282446.60975609755</v>
      </c>
      <c r="F137" s="523">
        <f t="shared" si="41"/>
        <v>775041.05466170202</v>
      </c>
      <c r="G137" s="523">
        <f t="shared" si="42"/>
        <v>916264.35953975073</v>
      </c>
      <c r="H137" s="526">
        <f t="shared" si="39"/>
        <v>386455.64968130429</v>
      </c>
      <c r="I137" s="577">
        <f t="shared" si="40"/>
        <v>386455.64968130429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>
      <c r="B138" s="195" t="str">
        <f t="shared" si="29"/>
        <v/>
      </c>
      <c r="C138" s="507">
        <f>IF(D93="","-",+C137+1)</f>
        <v>2048</v>
      </c>
      <c r="D138" s="374">
        <f>IF(F137+SUM(E$99:E137)=D$92,F137,D$92-SUM(E$99:E137))</f>
        <v>775041.05466170202</v>
      </c>
      <c r="E138" s="522">
        <f>IF(+J96&lt;F137,J96,D138)</f>
        <v>282446.60975609755</v>
      </c>
      <c r="F138" s="523">
        <f t="shared" si="41"/>
        <v>492594.44490560447</v>
      </c>
      <c r="G138" s="523">
        <f t="shared" si="42"/>
        <v>633817.7497836533</v>
      </c>
      <c r="H138" s="526">
        <f t="shared" si="39"/>
        <v>354393.94128350343</v>
      </c>
      <c r="I138" s="577">
        <f t="shared" si="40"/>
        <v>354393.94128350343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>
      <c r="B139" s="195" t="str">
        <f t="shared" si="29"/>
        <v/>
      </c>
      <c r="C139" s="507">
        <f>IF(D93="","-",+C138+1)</f>
        <v>2049</v>
      </c>
      <c r="D139" s="374">
        <f>IF(F138+SUM(E$99:E138)=D$92,F138,D$92-SUM(E$99:E138))</f>
        <v>492594.44490560447</v>
      </c>
      <c r="E139" s="522">
        <f>IF(+J96&lt;F138,J96,D139)</f>
        <v>282446.60975609755</v>
      </c>
      <c r="F139" s="523">
        <f t="shared" si="41"/>
        <v>210147.83514950692</v>
      </c>
      <c r="G139" s="523">
        <f t="shared" si="42"/>
        <v>351371.1400275557</v>
      </c>
      <c r="H139" s="526">
        <f t="shared" si="39"/>
        <v>322332.23288570263</v>
      </c>
      <c r="I139" s="577">
        <f t="shared" si="40"/>
        <v>322332.23288570263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>
      <c r="B140" s="195" t="str">
        <f t="shared" si="29"/>
        <v/>
      </c>
      <c r="C140" s="507">
        <f>IF(D93="","-",+C139+1)</f>
        <v>2050</v>
      </c>
      <c r="D140" s="374">
        <f>IF(F139+SUM(E$99:E139)=D$92,F139,D$92-SUM(E$99:E139))</f>
        <v>210147.83514950692</v>
      </c>
      <c r="E140" s="522">
        <f>IF(+J96&lt;F139,J96,D140)</f>
        <v>210147.83514950692</v>
      </c>
      <c r="F140" s="523">
        <f t="shared" si="41"/>
        <v>0</v>
      </c>
      <c r="G140" s="523">
        <f t="shared" si="42"/>
        <v>105073.91757475346</v>
      </c>
      <c r="H140" s="526">
        <f t="shared" si="39"/>
        <v>222075.21961485923</v>
      </c>
      <c r="I140" s="577">
        <f t="shared" si="40"/>
        <v>222075.21961485923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>
      <c r="B141" s="195" t="str">
        <f t="shared" si="29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1"/>
        <v>0</v>
      </c>
      <c r="G141" s="523">
        <f t="shared" si="42"/>
        <v>0</v>
      </c>
      <c r="H141" s="526">
        <f t="shared" si="39"/>
        <v>0</v>
      </c>
      <c r="I141" s="577">
        <f t="shared" si="40"/>
        <v>0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>
      <c r="B142" s="195" t="str">
        <f t="shared" si="29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>
      <c r="B143" s="195" t="str">
        <f t="shared" si="29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>
      <c r="B144" s="195" t="str">
        <f t="shared" si="29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>
      <c r="B145" s="195" t="str">
        <f t="shared" si="29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>
      <c r="B146" s="195" t="str">
        <f t="shared" si="29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>
      <c r="B147" s="195" t="str">
        <f t="shared" si="29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>
      <c r="B148" s="195" t="str">
        <f t="shared" si="29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>
      <c r="B149" s="195" t="str">
        <f t="shared" si="29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>
      <c r="B150" s="195" t="str">
        <f t="shared" si="29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>
      <c r="B151" s="195" t="str">
        <f t="shared" si="29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>
      <c r="B152" s="195" t="str">
        <f t="shared" si="29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>
      <c r="B153" s="195" t="str">
        <f t="shared" si="29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.5" thickBot="1">
      <c r="B154" s="195" t="str">
        <f t="shared" si="29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>
      <c r="C155" s="374" t="s">
        <v>78</v>
      </c>
      <c r="D155" s="375"/>
      <c r="E155" s="375">
        <f>SUM(E99:E154)</f>
        <v>11580310.999999996</v>
      </c>
      <c r="F155" s="375"/>
      <c r="G155" s="375"/>
      <c r="H155" s="375">
        <f>SUM(H99:H154)</f>
        <v>40975203.589598767</v>
      </c>
      <c r="I155" s="375">
        <f>SUM(I99:I154)</f>
        <v>40975203.589598767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67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1280389.3877484133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1280389.3877484133</v>
      </c>
      <c r="O6" s="269"/>
      <c r="P6" s="269"/>
    </row>
    <row r="7" spans="1:16" ht="13.5" thickBot="1">
      <c r="C7" s="467" t="s">
        <v>48</v>
      </c>
      <c r="D7" s="624" t="s">
        <v>391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421</v>
      </c>
      <c r="E9" s="637" t="s">
        <v>422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10668801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254019.07142857142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>+G17</f>
        <v>720921.93663194391</v>
      </c>
      <c r="L17" s="513">
        <f t="shared" ref="L17:L72" si="1">IF(K17&lt;&gt;0,+G17-K17,0)</f>
        <v>0</v>
      </c>
      <c r="M17" s="512">
        <f>+H17</f>
        <v>720921.93663194391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1224052.9157559315</v>
      </c>
      <c r="H18" s="639">
        <v>1224052.9157559315</v>
      </c>
      <c r="I18" s="511">
        <f t="shared" si="0"/>
        <v>0</v>
      </c>
      <c r="J18" s="511"/>
      <c r="K18" s="518">
        <f>+G18</f>
        <v>1224052.9157559315</v>
      </c>
      <c r="L18" s="519">
        <f t="shared" si="1"/>
        <v>0</v>
      </c>
      <c r="M18" s="518">
        <f>+H18</f>
        <v>1224052.9157559315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214099.41860465117</v>
      </c>
      <c r="F19" s="631">
        <v>8607057.7247589324</v>
      </c>
      <c r="G19" s="630">
        <v>1081638.2440832164</v>
      </c>
      <c r="H19" s="639">
        <v>1081638.2440832164</v>
      </c>
      <c r="I19" s="511">
        <f t="shared" si="0"/>
        <v>0</v>
      </c>
      <c r="J19" s="511"/>
      <c r="K19" s="518">
        <f>+G19</f>
        <v>1081638.2440832164</v>
      </c>
      <c r="L19" s="519">
        <f t="shared" ref="L19" si="4">IF(K19&lt;&gt;0,+G19-K19,0)</f>
        <v>0</v>
      </c>
      <c r="M19" s="518">
        <f>+H19</f>
        <v>1081638.2440832164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1522356.5036646219</v>
      </c>
      <c r="H20" s="639">
        <v>1522356.5036646219</v>
      </c>
      <c r="I20" s="511">
        <f t="shared" si="0"/>
        <v>0</v>
      </c>
      <c r="J20" s="511"/>
      <c r="K20" s="518">
        <f>+G20</f>
        <v>1522356.5036646219</v>
      </c>
      <c r="L20" s="519">
        <f t="shared" ref="L20" si="6">IF(K20&lt;&gt;0,+G20-K20,0)</f>
        <v>0</v>
      </c>
      <c r="M20" s="518">
        <f>+H20</f>
        <v>1522356.5036646219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9809333.2125638109</v>
      </c>
      <c r="E21" s="630">
        <v>254019.07142857142</v>
      </c>
      <c r="F21" s="631">
        <v>9555314.14113524</v>
      </c>
      <c r="G21" s="630">
        <v>1280389.3877484133</v>
      </c>
      <c r="H21" s="639">
        <v>1280389.3877484133</v>
      </c>
      <c r="I21" s="511">
        <f t="shared" si="0"/>
        <v>0</v>
      </c>
      <c r="J21" s="511"/>
      <c r="K21" s="518">
        <f>+G21</f>
        <v>1280389.3877484133</v>
      </c>
      <c r="L21" s="519">
        <f t="shared" ref="L21" si="7">IF(K21&lt;&gt;0,+G21-K21,0)</f>
        <v>0</v>
      </c>
      <c r="M21" s="518">
        <f>+H21</f>
        <v>1280389.3877484133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9555314.14113524</v>
      </c>
      <c r="E22" s="522">
        <f>IF(+I14&lt;F21,I14,D22)</f>
        <v>254019.07142857142</v>
      </c>
      <c r="F22" s="523">
        <f t="shared" ref="F22:F72" si="8">+D22-E22</f>
        <v>9301295.0697066691</v>
      </c>
      <c r="G22" s="524">
        <f t="shared" ref="G22:G48" si="9">+I$12*((D22+F22)/2)+E22</f>
        <v>1261131.4653764421</v>
      </c>
      <c r="H22" s="491">
        <f t="shared" ref="H22:H48" si="10">+I$13*((D22+F22)/2)+E22</f>
        <v>1261131.4653764421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9301295.0697066691</v>
      </c>
      <c r="E23" s="522">
        <f>IF(+I14&lt;F22,I14,D23)</f>
        <v>254019.07142857142</v>
      </c>
      <c r="F23" s="523">
        <f t="shared" si="8"/>
        <v>9047275.9982780982</v>
      </c>
      <c r="G23" s="524">
        <f t="shared" si="9"/>
        <v>1233997.6628699179</v>
      </c>
      <c r="H23" s="491">
        <f t="shared" si="10"/>
        <v>1233997.6628699179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9047275.9982780982</v>
      </c>
      <c r="E24" s="522">
        <f>IF(+I14&lt;F23,I14,D24)</f>
        <v>254019.07142857142</v>
      </c>
      <c r="F24" s="523">
        <f t="shared" si="8"/>
        <v>8793256.9268495273</v>
      </c>
      <c r="G24" s="524">
        <f t="shared" si="9"/>
        <v>1206863.860363394</v>
      </c>
      <c r="H24" s="491">
        <f t="shared" si="10"/>
        <v>1206863.860363394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8793256.9268495273</v>
      </c>
      <c r="E25" s="522">
        <f>IF(+I14&lt;F24,I14,D25)</f>
        <v>254019.07142857142</v>
      </c>
      <c r="F25" s="523">
        <f t="shared" si="8"/>
        <v>8539237.8554209564</v>
      </c>
      <c r="G25" s="524">
        <f t="shared" si="9"/>
        <v>1179730.0578568699</v>
      </c>
      <c r="H25" s="491">
        <f t="shared" si="10"/>
        <v>1179730.0578568699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8539237.8554209564</v>
      </c>
      <c r="E26" s="522">
        <f>IF(+I14&lt;F25,I14,D26)</f>
        <v>254019.07142857142</v>
      </c>
      <c r="F26" s="523">
        <f t="shared" si="8"/>
        <v>8285218.7839923846</v>
      </c>
      <c r="G26" s="524">
        <f t="shared" si="9"/>
        <v>1152596.255350346</v>
      </c>
      <c r="H26" s="491">
        <f t="shared" si="10"/>
        <v>1152596.255350346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8285218.7839923846</v>
      </c>
      <c r="E27" s="522">
        <f>IF(+I14&lt;F26,I14,D27)</f>
        <v>254019.07142857142</v>
      </c>
      <c r="F27" s="523">
        <f t="shared" si="8"/>
        <v>8031199.7125638127</v>
      </c>
      <c r="G27" s="524">
        <f t="shared" si="9"/>
        <v>1125462.4528438216</v>
      </c>
      <c r="H27" s="491">
        <f t="shared" si="10"/>
        <v>1125462.4528438216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8031199.7125638127</v>
      </c>
      <c r="E28" s="522">
        <f>IF(+I14&lt;F27,I14,D28)</f>
        <v>254019.07142857142</v>
      </c>
      <c r="F28" s="523">
        <f t="shared" si="8"/>
        <v>7777180.6411352409</v>
      </c>
      <c r="G28" s="524">
        <f t="shared" si="9"/>
        <v>1098328.6503372977</v>
      </c>
      <c r="H28" s="491">
        <f t="shared" si="10"/>
        <v>1098328.6503372977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7777180.6411352409</v>
      </c>
      <c r="E29" s="522">
        <f>IF(+I14&lt;F28,I14,D29)</f>
        <v>254019.07142857142</v>
      </c>
      <c r="F29" s="523">
        <f t="shared" si="8"/>
        <v>7523161.5697066691</v>
      </c>
      <c r="G29" s="524">
        <f t="shared" si="9"/>
        <v>1071194.8478307733</v>
      </c>
      <c r="H29" s="491">
        <f t="shared" si="10"/>
        <v>1071194.8478307733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7523161.5697066691</v>
      </c>
      <c r="E30" s="522">
        <f>IF(+I14&lt;F29,I14,D30)</f>
        <v>254019.07142857142</v>
      </c>
      <c r="F30" s="523">
        <f t="shared" si="8"/>
        <v>7269142.4982780972</v>
      </c>
      <c r="G30" s="524">
        <f t="shared" si="9"/>
        <v>1044061.0453242494</v>
      </c>
      <c r="H30" s="491">
        <f t="shared" si="10"/>
        <v>1044061.0453242494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7269142.4982780972</v>
      </c>
      <c r="E31" s="522">
        <f>IF(+I14&lt;F30,I14,D31)</f>
        <v>254019.07142857142</v>
      </c>
      <c r="F31" s="523">
        <f t="shared" si="8"/>
        <v>7015123.4268495254</v>
      </c>
      <c r="G31" s="524">
        <f t="shared" si="9"/>
        <v>1016927.2428177251</v>
      </c>
      <c r="H31" s="491">
        <f t="shared" si="10"/>
        <v>1016927.2428177251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7015123.4268495254</v>
      </c>
      <c r="E32" s="522">
        <f>IF(+I14&lt;F31,I14,D32)</f>
        <v>254019.07142857142</v>
      </c>
      <c r="F32" s="523">
        <f t="shared" si="8"/>
        <v>6761104.3554209536</v>
      </c>
      <c r="G32" s="524">
        <f t="shared" si="9"/>
        <v>989793.44031120115</v>
      </c>
      <c r="H32" s="491">
        <f t="shared" si="10"/>
        <v>989793.44031120115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6761104.3554209536</v>
      </c>
      <c r="E33" s="522">
        <f>IF(+I14&lt;F32,I14,D33)</f>
        <v>254019.07142857142</v>
      </c>
      <c r="F33" s="523">
        <f t="shared" si="8"/>
        <v>6507085.2839923818</v>
      </c>
      <c r="G33" s="524">
        <f t="shared" si="9"/>
        <v>962659.63780467678</v>
      </c>
      <c r="H33" s="491">
        <f t="shared" si="10"/>
        <v>962659.63780467678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6507085.2839923818</v>
      </c>
      <c r="E34" s="522">
        <f>IF(+I14&lt;F33,I14,D34)</f>
        <v>254019.07142857142</v>
      </c>
      <c r="F34" s="523">
        <f t="shared" si="8"/>
        <v>6253066.2125638099</v>
      </c>
      <c r="G34" s="524">
        <f t="shared" si="9"/>
        <v>935525.83529815287</v>
      </c>
      <c r="H34" s="491">
        <f t="shared" si="10"/>
        <v>935525.83529815287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6253066.2125638099</v>
      </c>
      <c r="E35" s="522">
        <f>IF(+I14&lt;F34,I14,D35)</f>
        <v>254019.07142857142</v>
      </c>
      <c r="F35" s="523">
        <f t="shared" si="8"/>
        <v>5999047.1411352381</v>
      </c>
      <c r="G35" s="524">
        <f t="shared" si="9"/>
        <v>908392.03279162874</v>
      </c>
      <c r="H35" s="491">
        <f t="shared" si="10"/>
        <v>908392.03279162874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5999047.1411352381</v>
      </c>
      <c r="E36" s="522">
        <f>IF(+I14&lt;F35,I14,D36)</f>
        <v>254019.07142857142</v>
      </c>
      <c r="F36" s="523">
        <f t="shared" si="8"/>
        <v>5745028.0697066663</v>
      </c>
      <c r="G36" s="524">
        <f t="shared" si="9"/>
        <v>881258.2302851046</v>
      </c>
      <c r="H36" s="491">
        <f t="shared" si="10"/>
        <v>881258.2302851046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5745028.0697066663</v>
      </c>
      <c r="E37" s="522">
        <f>IF(+I14&lt;F36,I14,D37)</f>
        <v>254019.07142857142</v>
      </c>
      <c r="F37" s="523">
        <f t="shared" si="8"/>
        <v>5491008.9982780945</v>
      </c>
      <c r="G37" s="524">
        <f t="shared" si="9"/>
        <v>854124.42777858046</v>
      </c>
      <c r="H37" s="491">
        <f t="shared" si="10"/>
        <v>854124.42777858046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5491008.9982780945</v>
      </c>
      <c r="E38" s="522">
        <f>IF(+I14&lt;F37,I14,D38)</f>
        <v>254019.07142857142</v>
      </c>
      <c r="F38" s="523">
        <f t="shared" si="8"/>
        <v>5236989.9268495226</v>
      </c>
      <c r="G38" s="524">
        <f t="shared" si="9"/>
        <v>826990.62527205632</v>
      </c>
      <c r="H38" s="491">
        <f t="shared" si="10"/>
        <v>826990.62527205632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5236989.9268495226</v>
      </c>
      <c r="E39" s="522">
        <f>IF(+I14&lt;F38,I14,D39)</f>
        <v>254019.07142857142</v>
      </c>
      <c r="F39" s="523">
        <f t="shared" si="8"/>
        <v>4982970.8554209508</v>
      </c>
      <c r="G39" s="524">
        <f t="shared" si="9"/>
        <v>799856.82276553218</v>
      </c>
      <c r="H39" s="491">
        <f t="shared" si="10"/>
        <v>799856.82276553218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4982970.8554209508</v>
      </c>
      <c r="E40" s="522">
        <f>IF(+I14&lt;F39,I14,D40)</f>
        <v>254019.07142857142</v>
      </c>
      <c r="F40" s="523">
        <f t="shared" si="8"/>
        <v>4728951.783992379</v>
      </c>
      <c r="G40" s="524">
        <f t="shared" si="9"/>
        <v>772723.02025900804</v>
      </c>
      <c r="H40" s="491">
        <f t="shared" si="10"/>
        <v>772723.02025900804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4728951.783992379</v>
      </c>
      <c r="E41" s="522">
        <f>IF(+I14&lt;F40,I14,D41)</f>
        <v>254019.07142857142</v>
      </c>
      <c r="F41" s="523">
        <f t="shared" si="8"/>
        <v>4474932.7125638071</v>
      </c>
      <c r="G41" s="524">
        <f t="shared" si="9"/>
        <v>745589.21775248391</v>
      </c>
      <c r="H41" s="491">
        <f t="shared" si="10"/>
        <v>745589.21775248391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4474932.7125638071</v>
      </c>
      <c r="E42" s="522">
        <f>IF(+I14&lt;F41,I14,D42)</f>
        <v>254019.07142857142</v>
      </c>
      <c r="F42" s="523">
        <f t="shared" si="8"/>
        <v>4220913.6411352353</v>
      </c>
      <c r="G42" s="524">
        <f t="shared" si="9"/>
        <v>718455.41524595977</v>
      </c>
      <c r="H42" s="491">
        <f t="shared" si="10"/>
        <v>718455.41524595977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4220913.6411352353</v>
      </c>
      <c r="E43" s="522">
        <f>IF(+I14&lt;F42,I14,D43)</f>
        <v>254019.07142857142</v>
      </c>
      <c r="F43" s="523">
        <f t="shared" si="8"/>
        <v>3966894.569706664</v>
      </c>
      <c r="G43" s="524">
        <f t="shared" si="9"/>
        <v>691321.61273943563</v>
      </c>
      <c r="H43" s="491">
        <f t="shared" si="10"/>
        <v>691321.61273943563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3966894.569706664</v>
      </c>
      <c r="E44" s="522">
        <f>IF(+I14&lt;F43,I14,D44)</f>
        <v>254019.07142857142</v>
      </c>
      <c r="F44" s="523">
        <f t="shared" si="8"/>
        <v>3712875.4982780926</v>
      </c>
      <c r="G44" s="524">
        <f t="shared" si="9"/>
        <v>664187.81023291149</v>
      </c>
      <c r="H44" s="491">
        <f t="shared" si="10"/>
        <v>664187.81023291149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3712875.4982780926</v>
      </c>
      <c r="E45" s="522">
        <f>IF(+I14&lt;F44,I14,D45)</f>
        <v>254019.07142857142</v>
      </c>
      <c r="F45" s="523">
        <f t="shared" si="8"/>
        <v>3458856.4268495212</v>
      </c>
      <c r="G45" s="524">
        <f t="shared" si="9"/>
        <v>637054.00772638747</v>
      </c>
      <c r="H45" s="491">
        <f t="shared" si="10"/>
        <v>637054.00772638747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3458856.4268495212</v>
      </c>
      <c r="E46" s="522">
        <f>IF(+I14&lt;F45,I14,D46)</f>
        <v>254019.07142857142</v>
      </c>
      <c r="F46" s="523">
        <f t="shared" si="8"/>
        <v>3204837.3554209499</v>
      </c>
      <c r="G46" s="524">
        <f t="shared" si="9"/>
        <v>609920.20521986345</v>
      </c>
      <c r="H46" s="491">
        <f t="shared" si="10"/>
        <v>609920.20521986345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3204837.3554209499</v>
      </c>
      <c r="E47" s="522">
        <f>IF(+I14&lt;F46,I14,D47)</f>
        <v>254019.07142857142</v>
      </c>
      <c r="F47" s="523">
        <f t="shared" si="8"/>
        <v>2950818.2839923785</v>
      </c>
      <c r="G47" s="524">
        <f t="shared" si="9"/>
        <v>582786.40271333931</v>
      </c>
      <c r="H47" s="491">
        <f t="shared" si="10"/>
        <v>582786.40271333931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2950818.2839923785</v>
      </c>
      <c r="E48" s="522">
        <f>IF(+I14&lt;F47,I14,D48)</f>
        <v>254019.07142857142</v>
      </c>
      <c r="F48" s="523">
        <f t="shared" si="8"/>
        <v>2696799.2125638071</v>
      </c>
      <c r="G48" s="524">
        <f t="shared" si="9"/>
        <v>555652.60020681517</v>
      </c>
      <c r="H48" s="491">
        <f t="shared" si="10"/>
        <v>555652.60020681517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2696799.2125638071</v>
      </c>
      <c r="E49" s="522">
        <f>IF(+I14&lt;F48,I14,D49)</f>
        <v>254019.07142857142</v>
      </c>
      <c r="F49" s="523">
        <f t="shared" si="8"/>
        <v>2442780.1411352358</v>
      </c>
      <c r="G49" s="524">
        <f t="shared" ref="G49:G72" si="11">+I$12*((D49+F49)/2)+E49</f>
        <v>528518.79770029115</v>
      </c>
      <c r="H49" s="491">
        <f t="shared" ref="H49:H72" si="12">+I$13*((D49+F49)/2)+E49</f>
        <v>528518.79770029115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2442780.1411352358</v>
      </c>
      <c r="E50" s="522">
        <f>IF(+I14&lt;F49,I14,D50)</f>
        <v>254019.07142857142</v>
      </c>
      <c r="F50" s="523">
        <f t="shared" si="8"/>
        <v>2188761.0697066644</v>
      </c>
      <c r="G50" s="524">
        <f t="shared" si="11"/>
        <v>501384.99519376701</v>
      </c>
      <c r="H50" s="491">
        <f t="shared" si="12"/>
        <v>501384.99519376701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2188761.0697066644</v>
      </c>
      <c r="E51" s="522">
        <f>IF(+I14&lt;F50,I14,D51)</f>
        <v>254019.07142857142</v>
      </c>
      <c r="F51" s="523">
        <f t="shared" si="8"/>
        <v>1934741.9982780931</v>
      </c>
      <c r="G51" s="524">
        <f t="shared" si="11"/>
        <v>474251.19268724299</v>
      </c>
      <c r="H51" s="491">
        <f t="shared" si="12"/>
        <v>474251.19268724299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1934741.9982780931</v>
      </c>
      <c r="E52" s="522">
        <f>IF(+I14&lt;F51,I14,D52)</f>
        <v>254019.07142857142</v>
      </c>
      <c r="F52" s="523">
        <f t="shared" si="8"/>
        <v>1680722.9268495217</v>
      </c>
      <c r="G52" s="524">
        <f t="shared" si="11"/>
        <v>447117.39018071885</v>
      </c>
      <c r="H52" s="491">
        <f t="shared" si="12"/>
        <v>447117.39018071885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1680722.9268495217</v>
      </c>
      <c r="E53" s="522">
        <f>IF(+I14&lt;F52,I14,D53)</f>
        <v>254019.07142857142</v>
      </c>
      <c r="F53" s="523">
        <f t="shared" si="8"/>
        <v>1426703.8554209503</v>
      </c>
      <c r="G53" s="524">
        <f t="shared" si="11"/>
        <v>419983.58767419483</v>
      </c>
      <c r="H53" s="491">
        <f t="shared" si="12"/>
        <v>419983.58767419483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1426703.8554209503</v>
      </c>
      <c r="E54" s="522">
        <f>IF(+I14&lt;F53,I14,D54)</f>
        <v>254019.07142857142</v>
      </c>
      <c r="F54" s="523">
        <f t="shared" si="8"/>
        <v>1172684.783992379</v>
      </c>
      <c r="G54" s="524">
        <f t="shared" si="11"/>
        <v>392849.78516767069</v>
      </c>
      <c r="H54" s="491">
        <f t="shared" si="12"/>
        <v>392849.78516767069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1172684.783992379</v>
      </c>
      <c r="E55" s="522">
        <f>IF(+I14&lt;F54,I14,D55)</f>
        <v>254019.07142857142</v>
      </c>
      <c r="F55" s="523">
        <f t="shared" si="8"/>
        <v>918665.71256380761</v>
      </c>
      <c r="G55" s="524">
        <f t="shared" si="11"/>
        <v>365715.98266114667</v>
      </c>
      <c r="H55" s="491">
        <f t="shared" si="12"/>
        <v>365715.98266114667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918665.71256380761</v>
      </c>
      <c r="E56" s="522">
        <f>IF(+I14&lt;F55,I14,D56)</f>
        <v>254019.07142857142</v>
      </c>
      <c r="F56" s="523">
        <f t="shared" si="8"/>
        <v>664646.64113523625</v>
      </c>
      <c r="G56" s="524">
        <f t="shared" si="11"/>
        <v>338582.18015462253</v>
      </c>
      <c r="H56" s="491">
        <f t="shared" si="12"/>
        <v>338582.18015462253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664646.64113523625</v>
      </c>
      <c r="E57" s="522">
        <f>IF(+I14&lt;F56,I14,D57)</f>
        <v>254019.07142857142</v>
      </c>
      <c r="F57" s="523">
        <f t="shared" si="8"/>
        <v>410627.56970666483</v>
      </c>
      <c r="G57" s="524">
        <f t="shared" si="11"/>
        <v>311448.37764809845</v>
      </c>
      <c r="H57" s="491">
        <f t="shared" si="12"/>
        <v>311448.37764809845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410627.56970666483</v>
      </c>
      <c r="E58" s="522">
        <f>IF(+I14&lt;F57,I14,D58)</f>
        <v>254019.07142857142</v>
      </c>
      <c r="F58" s="523">
        <f t="shared" si="8"/>
        <v>156608.49827809341</v>
      </c>
      <c r="G58" s="524">
        <f t="shared" si="11"/>
        <v>284314.57514157437</v>
      </c>
      <c r="H58" s="491">
        <f t="shared" si="12"/>
        <v>284314.57514157437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156608.49827809341</v>
      </c>
      <c r="E59" s="522">
        <f>IF(+I14&lt;F58,I14,D59)</f>
        <v>156608.49827809341</v>
      </c>
      <c r="F59" s="523">
        <f t="shared" si="8"/>
        <v>0</v>
      </c>
      <c r="G59" s="524">
        <f t="shared" si="11"/>
        <v>164972.79950796388</v>
      </c>
      <c r="H59" s="491">
        <f t="shared" si="12"/>
        <v>164972.79950796388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11"/>
        <v>0</v>
      </c>
      <c r="H60" s="491">
        <f t="shared" si="12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11"/>
        <v>0</v>
      </c>
      <c r="H61" s="491">
        <f t="shared" si="12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11"/>
        <v>0</v>
      </c>
      <c r="H62" s="491">
        <f t="shared" si="12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11"/>
        <v>0</v>
      </c>
      <c r="H63" s="491">
        <f t="shared" si="12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11"/>
        <v>0</v>
      </c>
      <c r="H64" s="491">
        <f t="shared" si="12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11"/>
        <v>0</v>
      </c>
      <c r="H65" s="491">
        <f t="shared" si="12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11"/>
        <v>0</v>
      </c>
      <c r="H66" s="491">
        <f t="shared" si="12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11"/>
        <v>0</v>
      </c>
      <c r="H67" s="491">
        <f t="shared" si="12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11"/>
        <v>0</v>
      </c>
      <c r="H68" s="491">
        <f t="shared" si="12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11"/>
        <v>0</v>
      </c>
      <c r="H69" s="491">
        <f t="shared" si="12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11"/>
        <v>0</v>
      </c>
      <c r="H70" s="491">
        <f t="shared" si="12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11"/>
        <v>0</v>
      </c>
      <c r="H71" s="491">
        <f t="shared" si="12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11"/>
        <v>0</v>
      </c>
      <c r="H72" s="471">
        <f t="shared" si="12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10668800.999999996</v>
      </c>
      <c r="F73" s="375"/>
      <c r="G73" s="375">
        <f>SUM(G17:G72)</f>
        <v>34585083.536975384</v>
      </c>
      <c r="H73" s="375">
        <f>SUM(H17:H72)</f>
        <v>34585083.536975384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1280389.3877484133</v>
      </c>
      <c r="N87" s="546">
        <f>IF(J92&lt;D11,0,VLOOKUP(J92,C17:O72,11))</f>
        <v>1280389.3877484133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1349255.1606370155</v>
      </c>
      <c r="N88" s="550">
        <f>IF(J92&lt;D11,0,VLOOKUP(J92,C99:P154,7))</f>
        <v>1349255.1606370155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68865.772888602223</v>
      </c>
      <c r="N89" s="555">
        <f>+N88-N87</f>
        <v>68865.772888602223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10668801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260214.65853658537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13">+I99-H99</f>
        <v>0</v>
      </c>
      <c r="K99" s="514"/>
      <c r="L99" s="512">
        <f>+H99</f>
        <v>818789.20929668087</v>
      </c>
      <c r="M99" s="513">
        <f t="shared" ref="M99:M130" si="14">IF(L99&lt;&gt;0,+H99-L99,0)</f>
        <v>0</v>
      </c>
      <c r="N99" s="512">
        <f>+I99</f>
        <v>818789.20929668087</v>
      </c>
      <c r="O99" s="513">
        <f t="shared" ref="O99:O130" si="15">IF(N99&lt;&gt;0,+I99-N99,0)</f>
        <v>0</v>
      </c>
      <c r="P99" s="513">
        <f t="shared" ref="P99:P130" si="16">+O99-M99</f>
        <v>0</v>
      </c>
    </row>
    <row r="100" spans="1:16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13"/>
        <v>0</v>
      </c>
      <c r="K100" s="514"/>
      <c r="L100" s="655">
        <f>+H100</f>
        <v>1347547.6401151039</v>
      </c>
      <c r="M100" s="514">
        <f t="shared" si="14"/>
        <v>0</v>
      </c>
      <c r="N100" s="655">
        <f>+I100</f>
        <v>1347547.6401151039</v>
      </c>
      <c r="O100" s="514">
        <f t="shared" si="15"/>
        <v>0</v>
      </c>
      <c r="P100" s="514">
        <f t="shared" si="16"/>
        <v>0</v>
      </c>
    </row>
    <row r="101" spans="1:16">
      <c r="B101" s="195" t="str">
        <f t="shared" ref="B101:B154" si="17">IF(D101=F100,"","IU")</f>
        <v>IU</v>
      </c>
      <c r="C101" s="507">
        <f>IF(D93="","-",+C100+1)</f>
        <v>2019</v>
      </c>
      <c r="D101" s="629">
        <v>10226106.035714285</v>
      </c>
      <c r="E101" s="630">
        <v>248111.65116279069</v>
      </c>
      <c r="F101" s="631">
        <v>9977994.3845514953</v>
      </c>
      <c r="G101" s="631">
        <v>10102050.210132889</v>
      </c>
      <c r="H101" s="633">
        <v>1329440.626850764</v>
      </c>
      <c r="I101" s="634">
        <v>1329440.626850764</v>
      </c>
      <c r="J101" s="514">
        <f t="shared" si="13"/>
        <v>0</v>
      </c>
      <c r="K101" s="514"/>
      <c r="L101" s="655">
        <f>+H101</f>
        <v>1329440.626850764</v>
      </c>
      <c r="M101" s="514">
        <f t="shared" ref="M101" si="18">IF(L101&lt;&gt;0,+H101-L101,0)</f>
        <v>0</v>
      </c>
      <c r="N101" s="655">
        <f>+I101</f>
        <v>1329440.626850764</v>
      </c>
      <c r="O101" s="514">
        <f t="shared" si="15"/>
        <v>0</v>
      </c>
      <c r="P101" s="514">
        <f t="shared" si="16"/>
        <v>0</v>
      </c>
    </row>
    <row r="102" spans="1:16">
      <c r="B102" s="195" t="str">
        <f t="shared" si="17"/>
        <v/>
      </c>
      <c r="C102" s="507">
        <f>IF(D93="","-",+C101+1)</f>
        <v>2020</v>
      </c>
      <c r="D102" s="629">
        <v>9977994.3845514953</v>
      </c>
      <c r="E102" s="630">
        <v>254019.07142857142</v>
      </c>
      <c r="F102" s="631">
        <v>9723975.3131229244</v>
      </c>
      <c r="G102" s="631">
        <v>9850984.8488372099</v>
      </c>
      <c r="H102" s="633">
        <v>1313727.2655246886</v>
      </c>
      <c r="I102" s="634">
        <v>1313727.2655246886</v>
      </c>
      <c r="J102" s="514">
        <f t="shared" si="13"/>
        <v>0</v>
      </c>
      <c r="K102" s="514"/>
      <c r="L102" s="655">
        <f>+H102</f>
        <v>1313727.2655246886</v>
      </c>
      <c r="M102" s="514">
        <f t="shared" ref="M102" si="19">IF(L102&lt;&gt;0,+H102-L102,0)</f>
        <v>0</v>
      </c>
      <c r="N102" s="655">
        <f>+I102</f>
        <v>1313727.2655246886</v>
      </c>
      <c r="O102" s="514">
        <f t="shared" si="15"/>
        <v>0</v>
      </c>
      <c r="P102" s="514">
        <f t="shared" si="16"/>
        <v>0</v>
      </c>
    </row>
    <row r="103" spans="1:16">
      <c r="B103" s="195" t="str">
        <f t="shared" si="17"/>
        <v/>
      </c>
      <c r="C103" s="507">
        <f>IF(D93="","-",+C102+1)</f>
        <v>2021</v>
      </c>
      <c r="D103" s="374">
        <f>IF(F102+SUM(E$99:E102)=D$92,F102,D$92-SUM(E$99:E102))</f>
        <v>9723975.3131229244</v>
      </c>
      <c r="E103" s="522">
        <f>IF(+J96&lt;F102,J96,D103)</f>
        <v>260214.65853658537</v>
      </c>
      <c r="F103" s="523">
        <f t="shared" ref="F103:F130" si="20">+D103-E103</f>
        <v>9463760.6545863394</v>
      </c>
      <c r="G103" s="523">
        <f t="shared" ref="G103:G130" si="21">+(F103+D103)/2</f>
        <v>9593867.9838546328</v>
      </c>
      <c r="H103" s="526">
        <f t="shared" ref="H103:H154" si="22">+J$94*G103+E103</f>
        <v>1349255.1606370155</v>
      </c>
      <c r="I103" s="577">
        <f t="shared" ref="I103:I154" si="23">+J$95*G103+E103</f>
        <v>1349255.1606370155</v>
      </c>
      <c r="J103" s="514">
        <f t="shared" si="13"/>
        <v>0</v>
      </c>
      <c r="K103" s="514"/>
      <c r="L103" s="525"/>
      <c r="M103" s="514">
        <f t="shared" si="14"/>
        <v>0</v>
      </c>
      <c r="N103" s="525"/>
      <c r="O103" s="514">
        <f t="shared" si="15"/>
        <v>0</v>
      </c>
      <c r="P103" s="514">
        <f t="shared" si="16"/>
        <v>0</v>
      </c>
    </row>
    <row r="104" spans="1:16">
      <c r="B104" s="195" t="str">
        <f t="shared" si="17"/>
        <v/>
      </c>
      <c r="C104" s="507">
        <f>IF(D93="","-",+C103+1)</f>
        <v>2022</v>
      </c>
      <c r="D104" s="374">
        <f>IF(F103+SUM(E$99:E103)=D$92,F103,D$92-SUM(E$99:E103))</f>
        <v>9463760.6545863394</v>
      </c>
      <c r="E104" s="522">
        <f>IF(+J96&lt;F103,J96,D104)</f>
        <v>260214.65853658537</v>
      </c>
      <c r="F104" s="523">
        <f t="shared" si="20"/>
        <v>9203545.9960497543</v>
      </c>
      <c r="G104" s="523">
        <f t="shared" si="21"/>
        <v>9333653.3253180459</v>
      </c>
      <c r="H104" s="526">
        <f t="shared" si="22"/>
        <v>1319717.0949826329</v>
      </c>
      <c r="I104" s="577">
        <f t="shared" si="23"/>
        <v>1319717.0949826329</v>
      </c>
      <c r="J104" s="514">
        <f t="shared" si="13"/>
        <v>0</v>
      </c>
      <c r="K104" s="514"/>
      <c r="L104" s="525"/>
      <c r="M104" s="514">
        <f t="shared" si="14"/>
        <v>0</v>
      </c>
      <c r="N104" s="525"/>
      <c r="O104" s="514">
        <f t="shared" si="15"/>
        <v>0</v>
      </c>
      <c r="P104" s="514">
        <f t="shared" si="16"/>
        <v>0</v>
      </c>
    </row>
    <row r="105" spans="1:16">
      <c r="B105" s="195" t="str">
        <f t="shared" si="17"/>
        <v/>
      </c>
      <c r="C105" s="507">
        <f>IF(D93="","-",+C104+1)</f>
        <v>2023</v>
      </c>
      <c r="D105" s="374">
        <f>IF(F104+SUM(E$99:E104)=D$92,F104,D$92-SUM(E$99:E104))</f>
        <v>9203545.9960497543</v>
      </c>
      <c r="E105" s="522">
        <f>IF(+J96&lt;F104,J96,D105)</f>
        <v>260214.65853658537</v>
      </c>
      <c r="F105" s="523">
        <f t="shared" si="20"/>
        <v>8943331.3375131693</v>
      </c>
      <c r="G105" s="523">
        <f t="shared" si="21"/>
        <v>9073438.6667814627</v>
      </c>
      <c r="H105" s="526">
        <f t="shared" si="22"/>
        <v>1290179.029328251</v>
      </c>
      <c r="I105" s="577">
        <f t="shared" si="23"/>
        <v>1290179.029328251</v>
      </c>
      <c r="J105" s="514">
        <f t="shared" si="13"/>
        <v>0</v>
      </c>
      <c r="K105" s="514"/>
      <c r="L105" s="525"/>
      <c r="M105" s="514">
        <f t="shared" si="14"/>
        <v>0</v>
      </c>
      <c r="N105" s="525"/>
      <c r="O105" s="514">
        <f t="shared" si="15"/>
        <v>0</v>
      </c>
      <c r="P105" s="514">
        <f t="shared" si="16"/>
        <v>0</v>
      </c>
    </row>
    <row r="106" spans="1:16">
      <c r="B106" s="195" t="str">
        <f t="shared" si="17"/>
        <v/>
      </c>
      <c r="C106" s="507">
        <f>IF(D93="","-",+C105+1)</f>
        <v>2024</v>
      </c>
      <c r="D106" s="374">
        <f>IF(F105+SUM(E$99:E105)=D$92,F105,D$92-SUM(E$99:E105))</f>
        <v>8943331.3375131693</v>
      </c>
      <c r="E106" s="522">
        <f>IF(+J96&lt;F105,J96,D106)</f>
        <v>260214.65853658537</v>
      </c>
      <c r="F106" s="523">
        <f t="shared" si="20"/>
        <v>8683116.6789765842</v>
      </c>
      <c r="G106" s="523">
        <f t="shared" si="21"/>
        <v>8813224.0082448758</v>
      </c>
      <c r="H106" s="526">
        <f t="shared" si="22"/>
        <v>1260640.9636738684</v>
      </c>
      <c r="I106" s="577">
        <f t="shared" si="23"/>
        <v>1260640.9636738684</v>
      </c>
      <c r="J106" s="514">
        <f t="shared" si="13"/>
        <v>0</v>
      </c>
      <c r="K106" s="514"/>
      <c r="L106" s="525"/>
      <c r="M106" s="514">
        <f t="shared" si="14"/>
        <v>0</v>
      </c>
      <c r="N106" s="525"/>
      <c r="O106" s="514">
        <f t="shared" si="15"/>
        <v>0</v>
      </c>
      <c r="P106" s="514">
        <f t="shared" si="16"/>
        <v>0</v>
      </c>
    </row>
    <row r="107" spans="1:16">
      <c r="B107" s="195" t="str">
        <f t="shared" si="17"/>
        <v/>
      </c>
      <c r="C107" s="507">
        <f>IF(D93="","-",+C106+1)</f>
        <v>2025</v>
      </c>
      <c r="D107" s="374">
        <f>IF(F106+SUM(E$99:E106)=D$92,F106,D$92-SUM(E$99:E106))</f>
        <v>8683116.6789765842</v>
      </c>
      <c r="E107" s="522">
        <f>IF(+J96&lt;F106,J96,D107)</f>
        <v>260214.65853658537</v>
      </c>
      <c r="F107" s="523">
        <f t="shared" si="20"/>
        <v>8422902.0204399992</v>
      </c>
      <c r="G107" s="523">
        <f t="shared" si="21"/>
        <v>8553009.3497082926</v>
      </c>
      <c r="H107" s="526">
        <f t="shared" si="22"/>
        <v>1231102.8980194863</v>
      </c>
      <c r="I107" s="577">
        <f t="shared" si="23"/>
        <v>1231102.8980194863</v>
      </c>
      <c r="J107" s="514">
        <f t="shared" si="13"/>
        <v>0</v>
      </c>
      <c r="K107" s="514"/>
      <c r="L107" s="525"/>
      <c r="M107" s="514">
        <f t="shared" si="14"/>
        <v>0</v>
      </c>
      <c r="N107" s="525"/>
      <c r="O107" s="514">
        <f t="shared" si="15"/>
        <v>0</v>
      </c>
      <c r="P107" s="514">
        <f t="shared" si="16"/>
        <v>0</v>
      </c>
    </row>
    <row r="108" spans="1:16">
      <c r="B108" s="195" t="str">
        <f t="shared" si="17"/>
        <v/>
      </c>
      <c r="C108" s="507">
        <f>IF(D93="","-",+C107+1)</f>
        <v>2026</v>
      </c>
      <c r="D108" s="374">
        <f>IF(F107+SUM(E$99:E107)=D$92,F107,D$92-SUM(E$99:E107))</f>
        <v>8422902.0204399992</v>
      </c>
      <c r="E108" s="522">
        <f>IF(+J96&lt;F107,J96,D108)</f>
        <v>260214.65853658537</v>
      </c>
      <c r="F108" s="523">
        <f t="shared" si="20"/>
        <v>8162687.3619034141</v>
      </c>
      <c r="G108" s="523">
        <f t="shared" si="21"/>
        <v>8292794.6911717067</v>
      </c>
      <c r="H108" s="526">
        <f t="shared" si="22"/>
        <v>1201564.832365104</v>
      </c>
      <c r="I108" s="577">
        <f t="shared" si="23"/>
        <v>1201564.832365104</v>
      </c>
      <c r="J108" s="514">
        <f t="shared" si="13"/>
        <v>0</v>
      </c>
      <c r="K108" s="514"/>
      <c r="L108" s="525"/>
      <c r="M108" s="514">
        <f t="shared" si="14"/>
        <v>0</v>
      </c>
      <c r="N108" s="525"/>
      <c r="O108" s="514">
        <f t="shared" si="15"/>
        <v>0</v>
      </c>
      <c r="P108" s="514">
        <f t="shared" si="16"/>
        <v>0</v>
      </c>
    </row>
    <row r="109" spans="1:16">
      <c r="B109" s="195" t="str">
        <f t="shared" si="17"/>
        <v/>
      </c>
      <c r="C109" s="507">
        <f>IF(D93="","-",+C108+1)</f>
        <v>2027</v>
      </c>
      <c r="D109" s="374">
        <f>IF(F108+SUM(E$99:E108)=D$92,F108,D$92-SUM(E$99:E108))</f>
        <v>8162687.3619034141</v>
      </c>
      <c r="E109" s="522">
        <f>IF(+J96&lt;F108,J96,D109)</f>
        <v>260214.65853658537</v>
      </c>
      <c r="F109" s="523">
        <f t="shared" si="20"/>
        <v>7902472.7033668291</v>
      </c>
      <c r="G109" s="523">
        <f t="shared" si="21"/>
        <v>8032580.0326351216</v>
      </c>
      <c r="H109" s="526">
        <f t="shared" si="22"/>
        <v>1172026.7667107217</v>
      </c>
      <c r="I109" s="577">
        <f t="shared" si="23"/>
        <v>1172026.7667107217</v>
      </c>
      <c r="J109" s="514">
        <f t="shared" si="13"/>
        <v>0</v>
      </c>
      <c r="K109" s="514"/>
      <c r="L109" s="525"/>
      <c r="M109" s="514">
        <f t="shared" si="14"/>
        <v>0</v>
      </c>
      <c r="N109" s="525"/>
      <c r="O109" s="514">
        <f t="shared" si="15"/>
        <v>0</v>
      </c>
      <c r="P109" s="514">
        <f t="shared" si="16"/>
        <v>0</v>
      </c>
    </row>
    <row r="110" spans="1:16">
      <c r="B110" s="195" t="str">
        <f t="shared" si="17"/>
        <v/>
      </c>
      <c r="C110" s="507">
        <f>IF(D93="","-",+C109+1)</f>
        <v>2028</v>
      </c>
      <c r="D110" s="374">
        <f>IF(F109+SUM(E$99:E109)=D$92,F109,D$92-SUM(E$99:E109))</f>
        <v>7902472.7033668291</v>
      </c>
      <c r="E110" s="522">
        <f>IF(+J96&lt;F109,J96,D110)</f>
        <v>260214.65853658537</v>
      </c>
      <c r="F110" s="523">
        <f t="shared" si="20"/>
        <v>7642258.044830244</v>
      </c>
      <c r="G110" s="523">
        <f t="shared" si="21"/>
        <v>7772365.3740985366</v>
      </c>
      <c r="H110" s="526">
        <f t="shared" si="22"/>
        <v>1142488.7010563393</v>
      </c>
      <c r="I110" s="577">
        <f t="shared" si="23"/>
        <v>1142488.7010563393</v>
      </c>
      <c r="J110" s="514">
        <f t="shared" si="13"/>
        <v>0</v>
      </c>
      <c r="K110" s="514"/>
      <c r="L110" s="525"/>
      <c r="M110" s="514">
        <f t="shared" si="14"/>
        <v>0</v>
      </c>
      <c r="N110" s="525"/>
      <c r="O110" s="514">
        <f t="shared" si="15"/>
        <v>0</v>
      </c>
      <c r="P110" s="514">
        <f t="shared" si="16"/>
        <v>0</v>
      </c>
    </row>
    <row r="111" spans="1:16">
      <c r="B111" s="195" t="str">
        <f t="shared" si="17"/>
        <v/>
      </c>
      <c r="C111" s="507">
        <f>IF(D93="","-",+C110+1)</f>
        <v>2029</v>
      </c>
      <c r="D111" s="374">
        <f>IF(F110+SUM(E$99:E110)=D$92,F110,D$92-SUM(E$99:E110))</f>
        <v>7642258.044830244</v>
      </c>
      <c r="E111" s="522">
        <f>IF(+J96&lt;F110,J96,D111)</f>
        <v>260214.65853658537</v>
      </c>
      <c r="F111" s="523">
        <f t="shared" si="20"/>
        <v>7382043.386293659</v>
      </c>
      <c r="G111" s="523">
        <f t="shared" si="21"/>
        <v>7512150.7155619515</v>
      </c>
      <c r="H111" s="526">
        <f t="shared" si="22"/>
        <v>1112950.635401957</v>
      </c>
      <c r="I111" s="577">
        <f t="shared" si="23"/>
        <v>1112950.635401957</v>
      </c>
      <c r="J111" s="514">
        <f t="shared" si="13"/>
        <v>0</v>
      </c>
      <c r="K111" s="514"/>
      <c r="L111" s="525"/>
      <c r="M111" s="514">
        <f t="shared" si="14"/>
        <v>0</v>
      </c>
      <c r="N111" s="525"/>
      <c r="O111" s="514">
        <f t="shared" si="15"/>
        <v>0</v>
      </c>
      <c r="P111" s="514">
        <f t="shared" si="16"/>
        <v>0</v>
      </c>
    </row>
    <row r="112" spans="1:16">
      <c r="B112" s="195" t="str">
        <f t="shared" si="17"/>
        <v/>
      </c>
      <c r="C112" s="507">
        <f>IF(D93="","-",+C111+1)</f>
        <v>2030</v>
      </c>
      <c r="D112" s="374">
        <f>IF(F111+SUM(E$99:E111)=D$92,F111,D$92-SUM(E$99:E111))</f>
        <v>7382043.386293659</v>
      </c>
      <c r="E112" s="522">
        <f>IF(+J96&lt;F111,J96,D112)</f>
        <v>260214.65853658537</v>
      </c>
      <c r="F112" s="523">
        <f t="shared" si="20"/>
        <v>7121828.7277570739</v>
      </c>
      <c r="G112" s="523">
        <f t="shared" si="21"/>
        <v>7251936.0570253665</v>
      </c>
      <c r="H112" s="526">
        <f t="shared" si="22"/>
        <v>1083412.5697475746</v>
      </c>
      <c r="I112" s="577">
        <f t="shared" si="23"/>
        <v>1083412.5697475746</v>
      </c>
      <c r="J112" s="514">
        <f t="shared" si="13"/>
        <v>0</v>
      </c>
      <c r="K112" s="514"/>
      <c r="L112" s="525"/>
      <c r="M112" s="514">
        <f t="shared" si="14"/>
        <v>0</v>
      </c>
      <c r="N112" s="525"/>
      <c r="O112" s="514">
        <f t="shared" si="15"/>
        <v>0</v>
      </c>
      <c r="P112" s="514">
        <f t="shared" si="16"/>
        <v>0</v>
      </c>
    </row>
    <row r="113" spans="2:16">
      <c r="B113" s="195" t="str">
        <f t="shared" si="17"/>
        <v/>
      </c>
      <c r="C113" s="507">
        <f>IF(D93="","-",+C112+1)</f>
        <v>2031</v>
      </c>
      <c r="D113" s="374">
        <f>IF(F112+SUM(E$99:E112)=D$92,F112,D$92-SUM(E$99:E112))</f>
        <v>7121828.7277570739</v>
      </c>
      <c r="E113" s="522">
        <f>IF(+J96&lt;F112,J96,D113)</f>
        <v>260214.65853658537</v>
      </c>
      <c r="F113" s="523">
        <f t="shared" si="20"/>
        <v>6861614.0692204889</v>
      </c>
      <c r="G113" s="523">
        <f t="shared" si="21"/>
        <v>6991721.3984887814</v>
      </c>
      <c r="H113" s="526">
        <f t="shared" si="22"/>
        <v>1053874.5040931923</v>
      </c>
      <c r="I113" s="577">
        <f t="shared" si="23"/>
        <v>1053874.5040931923</v>
      </c>
      <c r="J113" s="514">
        <f t="shared" si="13"/>
        <v>0</v>
      </c>
      <c r="K113" s="514"/>
      <c r="L113" s="525"/>
      <c r="M113" s="514">
        <f t="shared" si="14"/>
        <v>0</v>
      </c>
      <c r="N113" s="525"/>
      <c r="O113" s="514">
        <f t="shared" si="15"/>
        <v>0</v>
      </c>
      <c r="P113" s="514">
        <f t="shared" si="16"/>
        <v>0</v>
      </c>
    </row>
    <row r="114" spans="2:16">
      <c r="B114" s="195" t="str">
        <f t="shared" si="17"/>
        <v/>
      </c>
      <c r="C114" s="507">
        <f>IF(D93="","-",+C113+1)</f>
        <v>2032</v>
      </c>
      <c r="D114" s="374">
        <f>IF(F113+SUM(E$99:E113)=D$92,F113,D$92-SUM(E$99:E113))</f>
        <v>6861614.0692204889</v>
      </c>
      <c r="E114" s="522">
        <f>IF(+J96&lt;F113,J96,D114)</f>
        <v>260214.65853658537</v>
      </c>
      <c r="F114" s="523">
        <f t="shared" si="20"/>
        <v>6601399.4106839038</v>
      </c>
      <c r="G114" s="523">
        <f t="shared" si="21"/>
        <v>6731506.7399521964</v>
      </c>
      <c r="H114" s="526">
        <f t="shared" si="22"/>
        <v>1024336.4384388102</v>
      </c>
      <c r="I114" s="577">
        <f t="shared" si="23"/>
        <v>1024336.4384388102</v>
      </c>
      <c r="J114" s="514">
        <f t="shared" si="13"/>
        <v>0</v>
      </c>
      <c r="K114" s="514"/>
      <c r="L114" s="525"/>
      <c r="M114" s="514">
        <f t="shared" si="14"/>
        <v>0</v>
      </c>
      <c r="N114" s="525"/>
      <c r="O114" s="514">
        <f t="shared" si="15"/>
        <v>0</v>
      </c>
      <c r="P114" s="514">
        <f t="shared" si="16"/>
        <v>0</v>
      </c>
    </row>
    <row r="115" spans="2:16">
      <c r="B115" s="195" t="str">
        <f t="shared" si="17"/>
        <v/>
      </c>
      <c r="C115" s="507">
        <f>IF(D93="","-",+C114+1)</f>
        <v>2033</v>
      </c>
      <c r="D115" s="374">
        <f>IF(F114+SUM(E$99:E114)=D$92,F114,D$92-SUM(E$99:E114))</f>
        <v>6601399.4106839038</v>
      </c>
      <c r="E115" s="522">
        <f>IF(+J96&lt;F114,J96,D115)</f>
        <v>260214.65853658537</v>
      </c>
      <c r="F115" s="523">
        <f t="shared" si="20"/>
        <v>6341184.7521473188</v>
      </c>
      <c r="G115" s="523">
        <f t="shared" si="21"/>
        <v>6471292.0814156113</v>
      </c>
      <c r="H115" s="526">
        <f t="shared" si="22"/>
        <v>994798.37278442783</v>
      </c>
      <c r="I115" s="577">
        <f t="shared" si="23"/>
        <v>994798.37278442783</v>
      </c>
      <c r="J115" s="514">
        <f t="shared" si="13"/>
        <v>0</v>
      </c>
      <c r="K115" s="514"/>
      <c r="L115" s="525"/>
      <c r="M115" s="514">
        <f t="shared" si="14"/>
        <v>0</v>
      </c>
      <c r="N115" s="525"/>
      <c r="O115" s="514">
        <f t="shared" si="15"/>
        <v>0</v>
      </c>
      <c r="P115" s="514">
        <f t="shared" si="16"/>
        <v>0</v>
      </c>
    </row>
    <row r="116" spans="2:16">
      <c r="B116" s="195" t="str">
        <f t="shared" si="17"/>
        <v/>
      </c>
      <c r="C116" s="507">
        <f>IF(D93="","-",+C115+1)</f>
        <v>2034</v>
      </c>
      <c r="D116" s="374">
        <f>IF(F115+SUM(E$99:E115)=D$92,F115,D$92-SUM(E$99:E115))</f>
        <v>6341184.7521473188</v>
      </c>
      <c r="E116" s="522">
        <f>IF(+J96&lt;F115,J96,D116)</f>
        <v>260214.65853658537</v>
      </c>
      <c r="F116" s="523">
        <f t="shared" si="20"/>
        <v>6080970.0936107337</v>
      </c>
      <c r="G116" s="523">
        <f t="shared" si="21"/>
        <v>6211077.4228790263</v>
      </c>
      <c r="H116" s="526">
        <f t="shared" si="22"/>
        <v>965260.30713004549</v>
      </c>
      <c r="I116" s="577">
        <f t="shared" si="23"/>
        <v>965260.30713004549</v>
      </c>
      <c r="J116" s="514">
        <f t="shared" si="13"/>
        <v>0</v>
      </c>
      <c r="K116" s="514"/>
      <c r="L116" s="525"/>
      <c r="M116" s="514">
        <f t="shared" si="14"/>
        <v>0</v>
      </c>
      <c r="N116" s="525"/>
      <c r="O116" s="514">
        <f t="shared" si="15"/>
        <v>0</v>
      </c>
      <c r="P116" s="514">
        <f t="shared" si="16"/>
        <v>0</v>
      </c>
    </row>
    <row r="117" spans="2:16">
      <c r="B117" s="195" t="str">
        <f t="shared" si="17"/>
        <v/>
      </c>
      <c r="C117" s="507">
        <f>IF(D93="","-",+C116+1)</f>
        <v>2035</v>
      </c>
      <c r="D117" s="374">
        <f>IF(F116+SUM(E$99:E116)=D$92,F116,D$92-SUM(E$99:E116))</f>
        <v>6080970.0936107337</v>
      </c>
      <c r="E117" s="522">
        <f>IF(+J96&lt;F116,J96,D117)</f>
        <v>260214.65853658537</v>
      </c>
      <c r="F117" s="523">
        <f t="shared" si="20"/>
        <v>5820755.4350741487</v>
      </c>
      <c r="G117" s="523">
        <f t="shared" si="21"/>
        <v>5950862.7643424412</v>
      </c>
      <c r="H117" s="526">
        <f t="shared" si="22"/>
        <v>935722.24147566315</v>
      </c>
      <c r="I117" s="577">
        <f t="shared" si="23"/>
        <v>935722.24147566315</v>
      </c>
      <c r="J117" s="514">
        <f t="shared" si="13"/>
        <v>0</v>
      </c>
      <c r="K117" s="514"/>
      <c r="L117" s="525"/>
      <c r="M117" s="514">
        <f t="shared" si="14"/>
        <v>0</v>
      </c>
      <c r="N117" s="525"/>
      <c r="O117" s="514">
        <f t="shared" si="15"/>
        <v>0</v>
      </c>
      <c r="P117" s="514">
        <f t="shared" si="16"/>
        <v>0</v>
      </c>
    </row>
    <row r="118" spans="2:16">
      <c r="B118" s="195" t="str">
        <f t="shared" si="17"/>
        <v/>
      </c>
      <c r="C118" s="507">
        <f>IF(D93="","-",+C117+1)</f>
        <v>2036</v>
      </c>
      <c r="D118" s="374">
        <f>IF(F117+SUM(E$99:E117)=D$92,F117,D$92-SUM(E$99:E117))</f>
        <v>5820755.4350741487</v>
      </c>
      <c r="E118" s="522">
        <f>IF(+J96&lt;F117,J96,D118)</f>
        <v>260214.65853658537</v>
      </c>
      <c r="F118" s="523">
        <f t="shared" si="20"/>
        <v>5560540.7765375637</v>
      </c>
      <c r="G118" s="523">
        <f t="shared" si="21"/>
        <v>5690648.1058058562</v>
      </c>
      <c r="H118" s="526">
        <f t="shared" si="22"/>
        <v>906184.17582128092</v>
      </c>
      <c r="I118" s="577">
        <f t="shared" si="23"/>
        <v>906184.17582128092</v>
      </c>
      <c r="J118" s="514">
        <f t="shared" si="13"/>
        <v>0</v>
      </c>
      <c r="K118" s="514"/>
      <c r="L118" s="525"/>
      <c r="M118" s="514">
        <f t="shared" si="14"/>
        <v>0</v>
      </c>
      <c r="N118" s="525"/>
      <c r="O118" s="514">
        <f t="shared" si="15"/>
        <v>0</v>
      </c>
      <c r="P118" s="514">
        <f t="shared" si="16"/>
        <v>0</v>
      </c>
    </row>
    <row r="119" spans="2:16">
      <c r="B119" s="195" t="str">
        <f t="shared" si="17"/>
        <v/>
      </c>
      <c r="C119" s="507">
        <f>IF(D93="","-",+C118+1)</f>
        <v>2037</v>
      </c>
      <c r="D119" s="374">
        <f>IF(F118+SUM(E$99:E118)=D$92,F118,D$92-SUM(E$99:E118))</f>
        <v>5560540.7765375637</v>
      </c>
      <c r="E119" s="522">
        <f>IF(+J96&lt;F118,J96,D119)</f>
        <v>260214.65853658537</v>
      </c>
      <c r="F119" s="523">
        <f t="shared" si="20"/>
        <v>5300326.1180009786</v>
      </c>
      <c r="G119" s="523">
        <f t="shared" si="21"/>
        <v>5430433.4472692711</v>
      </c>
      <c r="H119" s="526">
        <f t="shared" si="22"/>
        <v>876646.11016689858</v>
      </c>
      <c r="I119" s="577">
        <f t="shared" si="23"/>
        <v>876646.11016689858</v>
      </c>
      <c r="J119" s="514">
        <f t="shared" si="13"/>
        <v>0</v>
      </c>
      <c r="K119" s="514"/>
      <c r="L119" s="525"/>
      <c r="M119" s="514">
        <f t="shared" si="14"/>
        <v>0</v>
      </c>
      <c r="N119" s="525"/>
      <c r="O119" s="514">
        <f t="shared" si="15"/>
        <v>0</v>
      </c>
      <c r="P119" s="514">
        <f t="shared" si="16"/>
        <v>0</v>
      </c>
    </row>
    <row r="120" spans="2:16">
      <c r="B120" s="195" t="str">
        <f t="shared" si="17"/>
        <v/>
      </c>
      <c r="C120" s="507">
        <f>IF(D93="","-",+C119+1)</f>
        <v>2038</v>
      </c>
      <c r="D120" s="374">
        <f>IF(F119+SUM(E$99:E119)=D$92,F119,D$92-SUM(E$99:E119))</f>
        <v>5300326.1180009786</v>
      </c>
      <c r="E120" s="522">
        <f>IF(+J96&lt;F119,J96,D120)</f>
        <v>260214.65853658537</v>
      </c>
      <c r="F120" s="523">
        <f t="shared" si="20"/>
        <v>5040111.4594643936</v>
      </c>
      <c r="G120" s="523">
        <f t="shared" si="21"/>
        <v>5170218.7887326861</v>
      </c>
      <c r="H120" s="526">
        <f t="shared" si="22"/>
        <v>847108.04451251624</v>
      </c>
      <c r="I120" s="577">
        <f t="shared" si="23"/>
        <v>847108.04451251624</v>
      </c>
      <c r="J120" s="514">
        <f t="shared" si="13"/>
        <v>0</v>
      </c>
      <c r="K120" s="514"/>
      <c r="L120" s="525"/>
      <c r="M120" s="514">
        <f t="shared" si="14"/>
        <v>0</v>
      </c>
      <c r="N120" s="525"/>
      <c r="O120" s="514">
        <f t="shared" si="15"/>
        <v>0</v>
      </c>
      <c r="P120" s="514">
        <f t="shared" si="16"/>
        <v>0</v>
      </c>
    </row>
    <row r="121" spans="2:16">
      <c r="B121" s="195" t="str">
        <f t="shared" si="17"/>
        <v/>
      </c>
      <c r="C121" s="507">
        <f>IF(D93="","-",+C120+1)</f>
        <v>2039</v>
      </c>
      <c r="D121" s="374">
        <f>IF(F120+SUM(E$99:E120)=D$92,F120,D$92-SUM(E$99:E120))</f>
        <v>5040111.4594643936</v>
      </c>
      <c r="E121" s="522">
        <f>IF(+J96&lt;F120,J96,D121)</f>
        <v>260214.65853658537</v>
      </c>
      <c r="F121" s="523">
        <f t="shared" si="20"/>
        <v>4779896.8009278085</v>
      </c>
      <c r="G121" s="523">
        <f t="shared" si="21"/>
        <v>4910004.130196101</v>
      </c>
      <c r="H121" s="526">
        <f t="shared" si="22"/>
        <v>817569.97885813389</v>
      </c>
      <c r="I121" s="577">
        <f t="shared" si="23"/>
        <v>817569.97885813389</v>
      </c>
      <c r="J121" s="514">
        <f t="shared" si="13"/>
        <v>0</v>
      </c>
      <c r="K121" s="514"/>
      <c r="L121" s="525"/>
      <c r="M121" s="514">
        <f t="shared" si="14"/>
        <v>0</v>
      </c>
      <c r="N121" s="525"/>
      <c r="O121" s="514">
        <f t="shared" si="15"/>
        <v>0</v>
      </c>
      <c r="P121" s="514">
        <f t="shared" si="16"/>
        <v>0</v>
      </c>
    </row>
    <row r="122" spans="2:16">
      <c r="B122" s="195" t="str">
        <f t="shared" si="17"/>
        <v/>
      </c>
      <c r="C122" s="507">
        <f>IF(D93="","-",+C121+1)</f>
        <v>2040</v>
      </c>
      <c r="D122" s="374">
        <f>IF(F121+SUM(E$99:E121)=D$92,F121,D$92-SUM(E$99:E121))</f>
        <v>4779896.8009278085</v>
      </c>
      <c r="E122" s="522">
        <f>IF(+J96&lt;F121,J96,D122)</f>
        <v>260214.65853658537</v>
      </c>
      <c r="F122" s="523">
        <f t="shared" si="20"/>
        <v>4519682.1423912235</v>
      </c>
      <c r="G122" s="523">
        <f t="shared" si="21"/>
        <v>4649789.471659516</v>
      </c>
      <c r="H122" s="526">
        <f t="shared" si="22"/>
        <v>788031.91320375167</v>
      </c>
      <c r="I122" s="577">
        <f t="shared" si="23"/>
        <v>788031.91320375167</v>
      </c>
      <c r="J122" s="514">
        <f t="shared" si="13"/>
        <v>0</v>
      </c>
      <c r="K122" s="514"/>
      <c r="L122" s="525"/>
      <c r="M122" s="514">
        <f t="shared" si="14"/>
        <v>0</v>
      </c>
      <c r="N122" s="525"/>
      <c r="O122" s="514">
        <f t="shared" si="15"/>
        <v>0</v>
      </c>
      <c r="P122" s="514">
        <f t="shared" si="16"/>
        <v>0</v>
      </c>
    </row>
    <row r="123" spans="2:16">
      <c r="B123" s="195" t="str">
        <f t="shared" si="17"/>
        <v/>
      </c>
      <c r="C123" s="507">
        <f>IF(D93="","-",+C122+1)</f>
        <v>2041</v>
      </c>
      <c r="D123" s="374">
        <f>IF(F122+SUM(E$99:E122)=D$92,F122,D$92-SUM(E$99:E122))</f>
        <v>4519682.1423912235</v>
      </c>
      <c r="E123" s="522">
        <f>IF(+J96&lt;F122,J96,D123)</f>
        <v>260214.65853658537</v>
      </c>
      <c r="F123" s="523">
        <f t="shared" si="20"/>
        <v>4259467.4838546384</v>
      </c>
      <c r="G123" s="523">
        <f t="shared" si="21"/>
        <v>4389574.8131229309</v>
      </c>
      <c r="H123" s="526">
        <f t="shared" si="22"/>
        <v>758493.84754936933</v>
      </c>
      <c r="I123" s="577">
        <f t="shared" si="23"/>
        <v>758493.84754936933</v>
      </c>
      <c r="J123" s="514">
        <f t="shared" si="13"/>
        <v>0</v>
      </c>
      <c r="K123" s="514"/>
      <c r="L123" s="525"/>
      <c r="M123" s="514">
        <f t="shared" si="14"/>
        <v>0</v>
      </c>
      <c r="N123" s="525"/>
      <c r="O123" s="514">
        <f t="shared" si="15"/>
        <v>0</v>
      </c>
      <c r="P123" s="514">
        <f t="shared" si="16"/>
        <v>0</v>
      </c>
    </row>
    <row r="124" spans="2:16">
      <c r="B124" s="195" t="str">
        <f t="shared" si="17"/>
        <v/>
      </c>
      <c r="C124" s="507">
        <f>IF(D93="","-",+C123+1)</f>
        <v>2042</v>
      </c>
      <c r="D124" s="374">
        <f>IF(F123+SUM(E$99:E123)=D$92,F123,D$92-SUM(E$99:E123))</f>
        <v>4259467.4838546384</v>
      </c>
      <c r="E124" s="522">
        <f>IF(+J96&lt;F123,J96,D124)</f>
        <v>260214.65853658537</v>
      </c>
      <c r="F124" s="523">
        <f t="shared" si="20"/>
        <v>3999252.8253180529</v>
      </c>
      <c r="G124" s="523">
        <f t="shared" si="21"/>
        <v>4129360.1545863459</v>
      </c>
      <c r="H124" s="526">
        <f t="shared" si="22"/>
        <v>728955.78189498698</v>
      </c>
      <c r="I124" s="577">
        <f t="shared" si="23"/>
        <v>728955.78189498698</v>
      </c>
      <c r="J124" s="514">
        <f t="shared" si="13"/>
        <v>0</v>
      </c>
      <c r="K124" s="514"/>
      <c r="L124" s="525"/>
      <c r="M124" s="514">
        <f t="shared" si="14"/>
        <v>0</v>
      </c>
      <c r="N124" s="525"/>
      <c r="O124" s="514">
        <f t="shared" si="15"/>
        <v>0</v>
      </c>
      <c r="P124" s="514">
        <f t="shared" si="16"/>
        <v>0</v>
      </c>
    </row>
    <row r="125" spans="2:16">
      <c r="B125" s="195" t="str">
        <f t="shared" si="17"/>
        <v/>
      </c>
      <c r="C125" s="507">
        <f>IF(D93="","-",+C124+1)</f>
        <v>2043</v>
      </c>
      <c r="D125" s="374">
        <f>IF(F124+SUM(E$99:E124)=D$92,F124,D$92-SUM(E$99:E124))</f>
        <v>3999252.8253180529</v>
      </c>
      <c r="E125" s="522">
        <f>IF(+J96&lt;F124,J96,D125)</f>
        <v>260214.65853658537</v>
      </c>
      <c r="F125" s="523">
        <f t="shared" si="20"/>
        <v>3739038.1667814674</v>
      </c>
      <c r="G125" s="523">
        <f t="shared" si="21"/>
        <v>3869145.4960497599</v>
      </c>
      <c r="H125" s="526">
        <f t="shared" si="22"/>
        <v>699417.71624060452</v>
      </c>
      <c r="I125" s="577">
        <f t="shared" si="23"/>
        <v>699417.71624060452</v>
      </c>
      <c r="J125" s="514">
        <f t="shared" si="13"/>
        <v>0</v>
      </c>
      <c r="K125" s="514"/>
      <c r="L125" s="525"/>
      <c r="M125" s="514">
        <f t="shared" si="14"/>
        <v>0</v>
      </c>
      <c r="N125" s="525"/>
      <c r="O125" s="514">
        <f t="shared" si="15"/>
        <v>0</v>
      </c>
      <c r="P125" s="514">
        <f t="shared" si="16"/>
        <v>0</v>
      </c>
    </row>
    <row r="126" spans="2:16">
      <c r="B126" s="195" t="str">
        <f t="shared" si="17"/>
        <v/>
      </c>
      <c r="C126" s="507">
        <f>IF(D93="","-",+C125+1)</f>
        <v>2044</v>
      </c>
      <c r="D126" s="374">
        <f>IF(F125+SUM(E$99:E125)=D$92,F125,D$92-SUM(E$99:E125))</f>
        <v>3739038.1667814674</v>
      </c>
      <c r="E126" s="522">
        <f>IF(+J96&lt;F125,J96,D126)</f>
        <v>260214.65853658537</v>
      </c>
      <c r="F126" s="523">
        <f t="shared" si="20"/>
        <v>3478823.5082448819</v>
      </c>
      <c r="G126" s="523">
        <f t="shared" si="21"/>
        <v>3608930.8375131749</v>
      </c>
      <c r="H126" s="526">
        <f t="shared" si="22"/>
        <v>669879.6505862223</v>
      </c>
      <c r="I126" s="577">
        <f t="shared" si="23"/>
        <v>669879.6505862223</v>
      </c>
      <c r="J126" s="514">
        <f t="shared" si="13"/>
        <v>0</v>
      </c>
      <c r="K126" s="514"/>
      <c r="L126" s="525"/>
      <c r="M126" s="514">
        <f t="shared" si="14"/>
        <v>0</v>
      </c>
      <c r="N126" s="525"/>
      <c r="O126" s="514">
        <f t="shared" si="15"/>
        <v>0</v>
      </c>
      <c r="P126" s="514">
        <f t="shared" si="16"/>
        <v>0</v>
      </c>
    </row>
    <row r="127" spans="2:16">
      <c r="B127" s="195" t="str">
        <f t="shared" si="17"/>
        <v/>
      </c>
      <c r="C127" s="507">
        <f>IF(D93="","-",+C126+1)</f>
        <v>2045</v>
      </c>
      <c r="D127" s="374">
        <f>IF(F126+SUM(E$99:E126)=D$92,F126,D$92-SUM(E$99:E126))</f>
        <v>3478823.5082448819</v>
      </c>
      <c r="E127" s="522">
        <f>IF(+J96&lt;F126,J96,D127)</f>
        <v>260214.65853658537</v>
      </c>
      <c r="F127" s="523">
        <f t="shared" si="20"/>
        <v>3218608.8497082964</v>
      </c>
      <c r="G127" s="523">
        <f t="shared" si="21"/>
        <v>3348716.1789765889</v>
      </c>
      <c r="H127" s="526">
        <f t="shared" si="22"/>
        <v>640341.58493183984</v>
      </c>
      <c r="I127" s="577">
        <f t="shared" si="23"/>
        <v>640341.58493183984</v>
      </c>
      <c r="J127" s="514">
        <f t="shared" si="13"/>
        <v>0</v>
      </c>
      <c r="K127" s="514"/>
      <c r="L127" s="525"/>
      <c r="M127" s="514">
        <f t="shared" si="14"/>
        <v>0</v>
      </c>
      <c r="N127" s="525"/>
      <c r="O127" s="514">
        <f t="shared" si="15"/>
        <v>0</v>
      </c>
      <c r="P127" s="514">
        <f t="shared" si="16"/>
        <v>0</v>
      </c>
    </row>
    <row r="128" spans="2:16">
      <c r="B128" s="195" t="str">
        <f t="shared" si="17"/>
        <v/>
      </c>
      <c r="C128" s="507">
        <f>IF(D93="","-",+C127+1)</f>
        <v>2046</v>
      </c>
      <c r="D128" s="374">
        <f>IF(F127+SUM(E$99:E127)=D$92,F127,D$92-SUM(E$99:E127))</f>
        <v>3218608.8497082964</v>
      </c>
      <c r="E128" s="522">
        <f>IF(+J96&lt;F127,J96,D128)</f>
        <v>260214.65853658537</v>
      </c>
      <c r="F128" s="523">
        <f t="shared" si="20"/>
        <v>2958394.1911717108</v>
      </c>
      <c r="G128" s="523">
        <f t="shared" si="21"/>
        <v>3088501.5204400038</v>
      </c>
      <c r="H128" s="526">
        <f t="shared" si="22"/>
        <v>610803.5192774575</v>
      </c>
      <c r="I128" s="577">
        <f t="shared" si="23"/>
        <v>610803.5192774575</v>
      </c>
      <c r="J128" s="514">
        <f t="shared" si="13"/>
        <v>0</v>
      </c>
      <c r="K128" s="514"/>
      <c r="L128" s="525"/>
      <c r="M128" s="514">
        <f t="shared" si="14"/>
        <v>0</v>
      </c>
      <c r="N128" s="525"/>
      <c r="O128" s="514">
        <f t="shared" si="15"/>
        <v>0</v>
      </c>
      <c r="P128" s="514">
        <f t="shared" si="16"/>
        <v>0</v>
      </c>
    </row>
    <row r="129" spans="2:16">
      <c r="B129" s="195" t="str">
        <f t="shared" si="17"/>
        <v/>
      </c>
      <c r="C129" s="507">
        <f>IF(D93="","-",+C128+1)</f>
        <v>2047</v>
      </c>
      <c r="D129" s="374">
        <f>IF(F128+SUM(E$99:E128)=D$92,F128,D$92-SUM(E$99:E128))</f>
        <v>2958394.1911717108</v>
      </c>
      <c r="E129" s="522">
        <f>IF(+J96&lt;F128,J96,D129)</f>
        <v>260214.65853658537</v>
      </c>
      <c r="F129" s="523">
        <f t="shared" si="20"/>
        <v>2698179.5326351253</v>
      </c>
      <c r="G129" s="523">
        <f t="shared" si="21"/>
        <v>2828286.8619034179</v>
      </c>
      <c r="H129" s="526">
        <f t="shared" si="22"/>
        <v>581265.45362307515</v>
      </c>
      <c r="I129" s="577">
        <f t="shared" si="23"/>
        <v>581265.45362307515</v>
      </c>
      <c r="J129" s="514">
        <f t="shared" si="13"/>
        <v>0</v>
      </c>
      <c r="K129" s="514"/>
      <c r="L129" s="525"/>
      <c r="M129" s="514">
        <f t="shared" si="14"/>
        <v>0</v>
      </c>
      <c r="N129" s="525"/>
      <c r="O129" s="514">
        <f t="shared" si="15"/>
        <v>0</v>
      </c>
      <c r="P129" s="514">
        <f t="shared" si="16"/>
        <v>0</v>
      </c>
    </row>
    <row r="130" spans="2:16">
      <c r="B130" s="195" t="str">
        <f t="shared" si="17"/>
        <v/>
      </c>
      <c r="C130" s="507">
        <f>IF(D93="","-",+C129+1)</f>
        <v>2048</v>
      </c>
      <c r="D130" s="374">
        <f>IF(F129+SUM(E$99:E129)=D$92,F129,D$92-SUM(E$99:E129))</f>
        <v>2698179.5326351253</v>
      </c>
      <c r="E130" s="522">
        <f>IF(+J96&lt;F129,J96,D130)</f>
        <v>260214.65853658537</v>
      </c>
      <c r="F130" s="523">
        <f t="shared" si="20"/>
        <v>2437964.8740985398</v>
      </c>
      <c r="G130" s="523">
        <f t="shared" si="21"/>
        <v>2568072.2033668328</v>
      </c>
      <c r="H130" s="526">
        <f t="shared" si="22"/>
        <v>551727.38796869281</v>
      </c>
      <c r="I130" s="577">
        <f t="shared" si="23"/>
        <v>551727.38796869281</v>
      </c>
      <c r="J130" s="514">
        <f t="shared" si="13"/>
        <v>0</v>
      </c>
      <c r="K130" s="514"/>
      <c r="L130" s="525"/>
      <c r="M130" s="514">
        <f t="shared" si="14"/>
        <v>0</v>
      </c>
      <c r="N130" s="525"/>
      <c r="O130" s="514">
        <f t="shared" si="15"/>
        <v>0</v>
      </c>
      <c r="P130" s="514">
        <f t="shared" si="16"/>
        <v>0</v>
      </c>
    </row>
    <row r="131" spans="2:16">
      <c r="B131" s="195" t="str">
        <f t="shared" si="17"/>
        <v/>
      </c>
      <c r="C131" s="507">
        <f>IF(D93="","-",+C130+1)</f>
        <v>2049</v>
      </c>
      <c r="D131" s="374">
        <f>IF(F130+SUM(E$99:E130)=D$92,F130,D$92-SUM(E$99:E130))</f>
        <v>2437964.8740985398</v>
      </c>
      <c r="E131" s="522">
        <f>IF(+J96&lt;F130,J96,D131)</f>
        <v>260214.65853658537</v>
      </c>
      <c r="F131" s="523">
        <f t="shared" ref="F131:F154" si="24">+D131-E131</f>
        <v>2177750.2155619543</v>
      </c>
      <c r="G131" s="523">
        <f t="shared" ref="G131:G154" si="25">+(F131+D131)/2</f>
        <v>2307857.5448302468</v>
      </c>
      <c r="H131" s="526">
        <f t="shared" si="22"/>
        <v>522189.32231431041</v>
      </c>
      <c r="I131" s="577">
        <f t="shared" si="23"/>
        <v>522189.32231431041</v>
      </c>
      <c r="J131" s="514">
        <f t="shared" ref="J131:J154" si="26">+I541-H541</f>
        <v>0</v>
      </c>
      <c r="K131" s="514"/>
      <c r="L131" s="525"/>
      <c r="M131" s="514">
        <f t="shared" ref="M131:M154" si="27">IF(L541&lt;&gt;0,+H541-L541,0)</f>
        <v>0</v>
      </c>
      <c r="N131" s="525"/>
      <c r="O131" s="514">
        <f t="shared" ref="O131:O154" si="28">IF(N541&lt;&gt;0,+I541-N541,0)</f>
        <v>0</v>
      </c>
      <c r="P131" s="514">
        <f t="shared" ref="P131:P154" si="29">+O541-M541</f>
        <v>0</v>
      </c>
    </row>
    <row r="132" spans="2:16">
      <c r="B132" s="195" t="str">
        <f t="shared" si="17"/>
        <v/>
      </c>
      <c r="C132" s="507">
        <f>IF(D93="","-",+C131+1)</f>
        <v>2050</v>
      </c>
      <c r="D132" s="374">
        <f>IF(F131+SUM(E$99:E131)=D$92,F131,D$92-SUM(E$99:E131))</f>
        <v>2177750.2155619543</v>
      </c>
      <c r="E132" s="522">
        <f>IF(+J96&lt;F131,J96,D132)</f>
        <v>260214.65853658537</v>
      </c>
      <c r="F132" s="523">
        <f t="shared" si="24"/>
        <v>1917535.557025369</v>
      </c>
      <c r="G132" s="523">
        <f t="shared" si="25"/>
        <v>2047642.8862936618</v>
      </c>
      <c r="H132" s="526">
        <f t="shared" si="22"/>
        <v>492651.25665992813</v>
      </c>
      <c r="I132" s="577">
        <f t="shared" si="23"/>
        <v>492651.25665992813</v>
      </c>
      <c r="J132" s="514">
        <f t="shared" si="26"/>
        <v>0</v>
      </c>
      <c r="K132" s="514"/>
      <c r="L132" s="525"/>
      <c r="M132" s="514">
        <f t="shared" si="27"/>
        <v>0</v>
      </c>
      <c r="N132" s="525"/>
      <c r="O132" s="514">
        <f t="shared" si="28"/>
        <v>0</v>
      </c>
      <c r="P132" s="514">
        <f t="shared" si="29"/>
        <v>0</v>
      </c>
    </row>
    <row r="133" spans="2:16">
      <c r="B133" s="195" t="str">
        <f t="shared" si="17"/>
        <v/>
      </c>
      <c r="C133" s="507">
        <f>IF(D93="","-",+C132+1)</f>
        <v>2051</v>
      </c>
      <c r="D133" s="374">
        <f>IF(F132+SUM(E$99:E132)=D$92,F132,D$92-SUM(E$99:E132))</f>
        <v>1917535.557025369</v>
      </c>
      <c r="E133" s="522">
        <f>IF(+J96&lt;F132,J96,D133)</f>
        <v>260214.65853658537</v>
      </c>
      <c r="F133" s="523">
        <f t="shared" si="24"/>
        <v>1657320.8984887837</v>
      </c>
      <c r="G133" s="523">
        <f t="shared" si="25"/>
        <v>1787428.2277570763</v>
      </c>
      <c r="H133" s="526">
        <f t="shared" si="22"/>
        <v>463113.19100554573</v>
      </c>
      <c r="I133" s="577">
        <f t="shared" si="23"/>
        <v>463113.19100554573</v>
      </c>
      <c r="J133" s="514">
        <f t="shared" si="26"/>
        <v>0</v>
      </c>
      <c r="K133" s="514"/>
      <c r="L133" s="525"/>
      <c r="M133" s="514">
        <f t="shared" si="27"/>
        <v>0</v>
      </c>
      <c r="N133" s="525"/>
      <c r="O133" s="514">
        <f t="shared" si="28"/>
        <v>0</v>
      </c>
      <c r="P133" s="514">
        <f t="shared" si="29"/>
        <v>0</v>
      </c>
    </row>
    <row r="134" spans="2:16">
      <c r="B134" s="195" t="str">
        <f t="shared" si="17"/>
        <v/>
      </c>
      <c r="C134" s="507">
        <f>IF(D93="","-",+C133+1)</f>
        <v>2052</v>
      </c>
      <c r="D134" s="374">
        <f>IF(F133+SUM(E$99:E133)=D$92,F133,D$92-SUM(E$99:E133))</f>
        <v>1657320.8984887837</v>
      </c>
      <c r="E134" s="522">
        <f>IF(+J96&lt;F133,J96,D134)</f>
        <v>260214.65853658537</v>
      </c>
      <c r="F134" s="523">
        <f t="shared" si="24"/>
        <v>1397106.2399521985</v>
      </c>
      <c r="G134" s="523">
        <f t="shared" si="25"/>
        <v>1527213.5692204912</v>
      </c>
      <c r="H134" s="526">
        <f t="shared" si="22"/>
        <v>433575.12535116344</v>
      </c>
      <c r="I134" s="577">
        <f t="shared" si="23"/>
        <v>433575.12535116344</v>
      </c>
      <c r="J134" s="514">
        <f t="shared" si="26"/>
        <v>0</v>
      </c>
      <c r="K134" s="514"/>
      <c r="L134" s="525"/>
      <c r="M134" s="514">
        <f t="shared" si="27"/>
        <v>0</v>
      </c>
      <c r="N134" s="525"/>
      <c r="O134" s="514">
        <f t="shared" si="28"/>
        <v>0</v>
      </c>
      <c r="P134" s="514">
        <f t="shared" si="29"/>
        <v>0</v>
      </c>
    </row>
    <row r="135" spans="2:16">
      <c r="B135" s="195" t="str">
        <f t="shared" si="17"/>
        <v/>
      </c>
      <c r="C135" s="507">
        <f>IF(D93="","-",+C134+1)</f>
        <v>2053</v>
      </c>
      <c r="D135" s="374">
        <f>IF(F134+SUM(E$99:E134)=D$92,F134,D$92-SUM(E$99:E134))</f>
        <v>1397106.2399521985</v>
      </c>
      <c r="E135" s="522">
        <f>IF(+J96&lt;F134,J96,D135)</f>
        <v>260214.65853658537</v>
      </c>
      <c r="F135" s="523">
        <f t="shared" si="24"/>
        <v>1136891.5814156132</v>
      </c>
      <c r="G135" s="523">
        <f t="shared" si="25"/>
        <v>1266998.9106839057</v>
      </c>
      <c r="H135" s="526">
        <f t="shared" si="22"/>
        <v>404037.0596967811</v>
      </c>
      <c r="I135" s="577">
        <f t="shared" si="23"/>
        <v>404037.0596967811</v>
      </c>
      <c r="J135" s="514">
        <f t="shared" si="26"/>
        <v>0</v>
      </c>
      <c r="K135" s="514"/>
      <c r="L135" s="525"/>
      <c r="M135" s="514">
        <f t="shared" si="27"/>
        <v>0</v>
      </c>
      <c r="N135" s="525"/>
      <c r="O135" s="514">
        <f t="shared" si="28"/>
        <v>0</v>
      </c>
      <c r="P135" s="514">
        <f t="shared" si="29"/>
        <v>0</v>
      </c>
    </row>
    <row r="136" spans="2:16">
      <c r="B136" s="195" t="str">
        <f t="shared" si="17"/>
        <v/>
      </c>
      <c r="C136" s="507">
        <f>IF(D93="","-",+C135+1)</f>
        <v>2054</v>
      </c>
      <c r="D136" s="374">
        <f>IF(F135+SUM(E$99:E135)=D$92,F135,D$92-SUM(E$99:E135))</f>
        <v>1136891.5814156132</v>
      </c>
      <c r="E136" s="522">
        <f>IF(+J96&lt;F135,J96,D136)</f>
        <v>260214.65853658537</v>
      </c>
      <c r="F136" s="523">
        <f t="shared" si="24"/>
        <v>876676.92287902778</v>
      </c>
      <c r="G136" s="523">
        <f t="shared" si="25"/>
        <v>1006784.2521473204</v>
      </c>
      <c r="H136" s="526">
        <f t="shared" si="22"/>
        <v>374498.99404239876</v>
      </c>
      <c r="I136" s="577">
        <f t="shared" si="23"/>
        <v>374498.99404239876</v>
      </c>
      <c r="J136" s="514">
        <f t="shared" si="26"/>
        <v>0</v>
      </c>
      <c r="K136" s="514"/>
      <c r="L136" s="525"/>
      <c r="M136" s="514">
        <f t="shared" si="27"/>
        <v>0</v>
      </c>
      <c r="N136" s="525"/>
      <c r="O136" s="514">
        <f t="shared" si="28"/>
        <v>0</v>
      </c>
      <c r="P136" s="514">
        <f t="shared" si="29"/>
        <v>0</v>
      </c>
    </row>
    <row r="137" spans="2:16">
      <c r="B137" s="195" t="str">
        <f t="shared" si="17"/>
        <v/>
      </c>
      <c r="C137" s="507">
        <f>IF(D93="","-",+C136+1)</f>
        <v>2055</v>
      </c>
      <c r="D137" s="374">
        <f>IF(F136+SUM(E$99:E136)=D$92,F136,D$92-SUM(E$99:E136))</f>
        <v>876676.92287902778</v>
      </c>
      <c r="E137" s="522">
        <f>IF(+J96&lt;F136,J96,D137)</f>
        <v>260214.65853658537</v>
      </c>
      <c r="F137" s="523">
        <f t="shared" si="24"/>
        <v>616462.26434244239</v>
      </c>
      <c r="G137" s="523">
        <f t="shared" si="25"/>
        <v>746569.59361073514</v>
      </c>
      <c r="H137" s="526">
        <f t="shared" si="22"/>
        <v>344960.92838801641</v>
      </c>
      <c r="I137" s="577">
        <f t="shared" si="23"/>
        <v>344960.92838801641</v>
      </c>
      <c r="J137" s="514">
        <f t="shared" si="26"/>
        <v>0</v>
      </c>
      <c r="K137" s="514"/>
      <c r="L137" s="525"/>
      <c r="M137" s="514">
        <f t="shared" si="27"/>
        <v>0</v>
      </c>
      <c r="N137" s="525"/>
      <c r="O137" s="514">
        <f t="shared" si="28"/>
        <v>0</v>
      </c>
      <c r="P137" s="514">
        <f t="shared" si="29"/>
        <v>0</v>
      </c>
    </row>
    <row r="138" spans="2:16">
      <c r="B138" s="195" t="str">
        <f t="shared" si="17"/>
        <v/>
      </c>
      <c r="C138" s="507">
        <f>IF(D93="","-",+C137+1)</f>
        <v>2056</v>
      </c>
      <c r="D138" s="374">
        <f>IF(F137+SUM(E$99:E137)=D$92,F137,D$92-SUM(E$99:E137))</f>
        <v>616462.26434244239</v>
      </c>
      <c r="E138" s="522">
        <f>IF(+J96&lt;F137,J96,D138)</f>
        <v>260214.65853658537</v>
      </c>
      <c r="F138" s="523">
        <f t="shared" si="24"/>
        <v>356247.60580585699</v>
      </c>
      <c r="G138" s="523">
        <f t="shared" si="25"/>
        <v>486354.93507414969</v>
      </c>
      <c r="H138" s="526">
        <f t="shared" si="22"/>
        <v>315422.86273363401</v>
      </c>
      <c r="I138" s="577">
        <f t="shared" si="23"/>
        <v>315422.86273363401</v>
      </c>
      <c r="J138" s="514">
        <f t="shared" si="26"/>
        <v>0</v>
      </c>
      <c r="K138" s="514"/>
      <c r="L138" s="525"/>
      <c r="M138" s="514">
        <f t="shared" si="27"/>
        <v>0</v>
      </c>
      <c r="N138" s="525"/>
      <c r="O138" s="514">
        <f t="shared" si="28"/>
        <v>0</v>
      </c>
      <c r="P138" s="514">
        <f t="shared" si="29"/>
        <v>0</v>
      </c>
    </row>
    <row r="139" spans="2:16">
      <c r="B139" s="195" t="str">
        <f t="shared" si="17"/>
        <v/>
      </c>
      <c r="C139" s="507">
        <f>IF(D93="","-",+C138+1)</f>
        <v>2057</v>
      </c>
      <c r="D139" s="374">
        <f>IF(F138+SUM(E$99:E138)=D$92,F138,D$92-SUM(E$99:E138))</f>
        <v>356247.60580585699</v>
      </c>
      <c r="E139" s="522">
        <f>IF(+J96&lt;F138,J96,D139)</f>
        <v>260214.65853658537</v>
      </c>
      <c r="F139" s="523">
        <f t="shared" si="24"/>
        <v>96032.947269271623</v>
      </c>
      <c r="G139" s="523">
        <f t="shared" si="25"/>
        <v>226140.27653756429</v>
      </c>
      <c r="H139" s="526">
        <f t="shared" si="22"/>
        <v>285884.79707925167</v>
      </c>
      <c r="I139" s="577">
        <f t="shared" si="23"/>
        <v>285884.79707925167</v>
      </c>
      <c r="J139" s="514">
        <f t="shared" si="26"/>
        <v>0</v>
      </c>
      <c r="K139" s="514"/>
      <c r="L139" s="525"/>
      <c r="M139" s="514">
        <f t="shared" si="27"/>
        <v>0</v>
      </c>
      <c r="N139" s="525"/>
      <c r="O139" s="514">
        <f t="shared" si="28"/>
        <v>0</v>
      </c>
      <c r="P139" s="514">
        <f t="shared" si="29"/>
        <v>0</v>
      </c>
    </row>
    <row r="140" spans="2:16">
      <c r="B140" s="195" t="str">
        <f t="shared" si="17"/>
        <v/>
      </c>
      <c r="C140" s="507">
        <f>IF(D93="","-",+C139+1)</f>
        <v>2058</v>
      </c>
      <c r="D140" s="374">
        <f>IF(F139+SUM(E$99:E139)=D$92,F139,D$92-SUM(E$99:E139))</f>
        <v>96032.947269271623</v>
      </c>
      <c r="E140" s="522">
        <f>IF(+J96&lt;F139,J96,D140)</f>
        <v>96032.947269271623</v>
      </c>
      <c r="F140" s="523">
        <f t="shared" si="24"/>
        <v>0</v>
      </c>
      <c r="G140" s="523">
        <f t="shared" si="25"/>
        <v>48016.473634635811</v>
      </c>
      <c r="H140" s="526">
        <f t="shared" si="22"/>
        <v>101483.50012700919</v>
      </c>
      <c r="I140" s="577">
        <f t="shared" si="23"/>
        <v>101483.50012700919</v>
      </c>
      <c r="J140" s="514">
        <f t="shared" si="26"/>
        <v>0</v>
      </c>
      <c r="K140" s="514"/>
      <c r="L140" s="525"/>
      <c r="M140" s="514">
        <f t="shared" si="27"/>
        <v>0</v>
      </c>
      <c r="N140" s="525"/>
      <c r="O140" s="514">
        <f t="shared" si="28"/>
        <v>0</v>
      </c>
      <c r="P140" s="514">
        <f t="shared" si="29"/>
        <v>0</v>
      </c>
    </row>
    <row r="141" spans="2:16">
      <c r="B141" s="195" t="str">
        <f t="shared" si="17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4"/>
        <v>0</v>
      </c>
      <c r="G141" s="523">
        <f t="shared" si="25"/>
        <v>0</v>
      </c>
      <c r="H141" s="526">
        <f t="shared" si="22"/>
        <v>0</v>
      </c>
      <c r="I141" s="577">
        <f t="shared" si="23"/>
        <v>0</v>
      </c>
      <c r="J141" s="514">
        <f t="shared" si="26"/>
        <v>0</v>
      </c>
      <c r="K141" s="514"/>
      <c r="L141" s="525"/>
      <c r="M141" s="514">
        <f t="shared" si="27"/>
        <v>0</v>
      </c>
      <c r="N141" s="525"/>
      <c r="O141" s="514">
        <f t="shared" si="28"/>
        <v>0</v>
      </c>
      <c r="P141" s="514">
        <f t="shared" si="29"/>
        <v>0</v>
      </c>
    </row>
    <row r="142" spans="2:16">
      <c r="B142" s="195" t="str">
        <f t="shared" si="17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4"/>
        <v>0</v>
      </c>
      <c r="G142" s="523">
        <f t="shared" si="25"/>
        <v>0</v>
      </c>
      <c r="H142" s="526">
        <f t="shared" si="22"/>
        <v>0</v>
      </c>
      <c r="I142" s="577">
        <f t="shared" si="23"/>
        <v>0</v>
      </c>
      <c r="J142" s="514">
        <f t="shared" si="26"/>
        <v>0</v>
      </c>
      <c r="K142" s="514"/>
      <c r="L142" s="525"/>
      <c r="M142" s="514">
        <f t="shared" si="27"/>
        <v>0</v>
      </c>
      <c r="N142" s="525"/>
      <c r="O142" s="514">
        <f t="shared" si="28"/>
        <v>0</v>
      </c>
      <c r="P142" s="514">
        <f t="shared" si="29"/>
        <v>0</v>
      </c>
    </row>
    <row r="143" spans="2:16">
      <c r="B143" s="195" t="str">
        <f t="shared" si="17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4"/>
        <v>0</v>
      </c>
      <c r="G143" s="523">
        <f t="shared" si="25"/>
        <v>0</v>
      </c>
      <c r="H143" s="526">
        <f t="shared" si="22"/>
        <v>0</v>
      </c>
      <c r="I143" s="577">
        <f t="shared" si="23"/>
        <v>0</v>
      </c>
      <c r="J143" s="514">
        <f t="shared" si="26"/>
        <v>0</v>
      </c>
      <c r="K143" s="514"/>
      <c r="L143" s="525"/>
      <c r="M143" s="514">
        <f t="shared" si="27"/>
        <v>0</v>
      </c>
      <c r="N143" s="525"/>
      <c r="O143" s="514">
        <f t="shared" si="28"/>
        <v>0</v>
      </c>
      <c r="P143" s="514">
        <f t="shared" si="29"/>
        <v>0</v>
      </c>
    </row>
    <row r="144" spans="2:16">
      <c r="B144" s="195" t="str">
        <f t="shared" si="17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4"/>
        <v>0</v>
      </c>
      <c r="G144" s="523">
        <f t="shared" si="25"/>
        <v>0</v>
      </c>
      <c r="H144" s="526">
        <f t="shared" si="22"/>
        <v>0</v>
      </c>
      <c r="I144" s="577">
        <f t="shared" si="23"/>
        <v>0</v>
      </c>
      <c r="J144" s="514">
        <f t="shared" si="26"/>
        <v>0</v>
      </c>
      <c r="K144" s="514"/>
      <c r="L144" s="525"/>
      <c r="M144" s="514">
        <f t="shared" si="27"/>
        <v>0</v>
      </c>
      <c r="N144" s="525"/>
      <c r="O144" s="514">
        <f t="shared" si="28"/>
        <v>0</v>
      </c>
      <c r="P144" s="514">
        <f t="shared" si="29"/>
        <v>0</v>
      </c>
    </row>
    <row r="145" spans="2:16">
      <c r="B145" s="195" t="str">
        <f t="shared" si="17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4"/>
        <v>0</v>
      </c>
      <c r="G145" s="523">
        <f t="shared" si="25"/>
        <v>0</v>
      </c>
      <c r="H145" s="526">
        <f t="shared" si="22"/>
        <v>0</v>
      </c>
      <c r="I145" s="577">
        <f t="shared" si="23"/>
        <v>0</v>
      </c>
      <c r="J145" s="514">
        <f t="shared" si="26"/>
        <v>0</v>
      </c>
      <c r="K145" s="514"/>
      <c r="L145" s="525"/>
      <c r="M145" s="514">
        <f t="shared" si="27"/>
        <v>0</v>
      </c>
      <c r="N145" s="525"/>
      <c r="O145" s="514">
        <f t="shared" si="28"/>
        <v>0</v>
      </c>
      <c r="P145" s="514">
        <f t="shared" si="29"/>
        <v>0</v>
      </c>
    </row>
    <row r="146" spans="2:16">
      <c r="B146" s="195" t="str">
        <f t="shared" si="17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4"/>
        <v>0</v>
      </c>
      <c r="G146" s="523">
        <f t="shared" si="25"/>
        <v>0</v>
      </c>
      <c r="H146" s="526">
        <f t="shared" si="22"/>
        <v>0</v>
      </c>
      <c r="I146" s="577">
        <f t="shared" si="23"/>
        <v>0</v>
      </c>
      <c r="J146" s="514">
        <f t="shared" si="26"/>
        <v>0</v>
      </c>
      <c r="K146" s="514"/>
      <c r="L146" s="525"/>
      <c r="M146" s="514">
        <f t="shared" si="27"/>
        <v>0</v>
      </c>
      <c r="N146" s="525"/>
      <c r="O146" s="514">
        <f t="shared" si="28"/>
        <v>0</v>
      </c>
      <c r="P146" s="514">
        <f t="shared" si="29"/>
        <v>0</v>
      </c>
    </row>
    <row r="147" spans="2:16">
      <c r="B147" s="195" t="str">
        <f t="shared" si="17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4"/>
        <v>0</v>
      </c>
      <c r="G147" s="523">
        <f t="shared" si="25"/>
        <v>0</v>
      </c>
      <c r="H147" s="526">
        <f t="shared" si="22"/>
        <v>0</v>
      </c>
      <c r="I147" s="577">
        <f t="shared" si="23"/>
        <v>0</v>
      </c>
      <c r="J147" s="514">
        <f t="shared" si="26"/>
        <v>0</v>
      </c>
      <c r="K147" s="514"/>
      <c r="L147" s="525"/>
      <c r="M147" s="514">
        <f t="shared" si="27"/>
        <v>0</v>
      </c>
      <c r="N147" s="525"/>
      <c r="O147" s="514">
        <f t="shared" si="28"/>
        <v>0</v>
      </c>
      <c r="P147" s="514">
        <f t="shared" si="29"/>
        <v>0</v>
      </c>
    </row>
    <row r="148" spans="2:16">
      <c r="B148" s="195" t="str">
        <f t="shared" si="17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4"/>
        <v>0</v>
      </c>
      <c r="G148" s="523">
        <f t="shared" si="25"/>
        <v>0</v>
      </c>
      <c r="H148" s="526">
        <f t="shared" si="22"/>
        <v>0</v>
      </c>
      <c r="I148" s="577">
        <f t="shared" si="23"/>
        <v>0</v>
      </c>
      <c r="J148" s="514">
        <f t="shared" si="26"/>
        <v>0</v>
      </c>
      <c r="K148" s="514"/>
      <c r="L148" s="525"/>
      <c r="M148" s="514">
        <f t="shared" si="27"/>
        <v>0</v>
      </c>
      <c r="N148" s="525"/>
      <c r="O148" s="514">
        <f t="shared" si="28"/>
        <v>0</v>
      </c>
      <c r="P148" s="514">
        <f t="shared" si="29"/>
        <v>0</v>
      </c>
    </row>
    <row r="149" spans="2:16">
      <c r="B149" s="195" t="str">
        <f t="shared" si="17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4"/>
        <v>0</v>
      </c>
      <c r="G149" s="523">
        <f t="shared" si="25"/>
        <v>0</v>
      </c>
      <c r="H149" s="526">
        <f t="shared" si="22"/>
        <v>0</v>
      </c>
      <c r="I149" s="577">
        <f t="shared" si="23"/>
        <v>0</v>
      </c>
      <c r="J149" s="514">
        <f t="shared" si="26"/>
        <v>0</v>
      </c>
      <c r="K149" s="514"/>
      <c r="L149" s="525"/>
      <c r="M149" s="514">
        <f t="shared" si="27"/>
        <v>0</v>
      </c>
      <c r="N149" s="525"/>
      <c r="O149" s="514">
        <f t="shared" si="28"/>
        <v>0</v>
      </c>
      <c r="P149" s="514">
        <f t="shared" si="29"/>
        <v>0</v>
      </c>
    </row>
    <row r="150" spans="2:16">
      <c r="B150" s="195" t="str">
        <f t="shared" si="17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4"/>
        <v>0</v>
      </c>
      <c r="G150" s="523">
        <f t="shared" si="25"/>
        <v>0</v>
      </c>
      <c r="H150" s="526">
        <f t="shared" si="22"/>
        <v>0</v>
      </c>
      <c r="I150" s="577">
        <f t="shared" si="23"/>
        <v>0</v>
      </c>
      <c r="J150" s="514">
        <f t="shared" si="26"/>
        <v>0</v>
      </c>
      <c r="K150" s="514"/>
      <c r="L150" s="525"/>
      <c r="M150" s="514">
        <f t="shared" si="27"/>
        <v>0</v>
      </c>
      <c r="N150" s="525"/>
      <c r="O150" s="514">
        <f t="shared" si="28"/>
        <v>0</v>
      </c>
      <c r="P150" s="514">
        <f t="shared" si="29"/>
        <v>0</v>
      </c>
    </row>
    <row r="151" spans="2:16">
      <c r="B151" s="195" t="str">
        <f t="shared" si="17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4"/>
        <v>0</v>
      </c>
      <c r="G151" s="523">
        <f t="shared" si="25"/>
        <v>0</v>
      </c>
      <c r="H151" s="526">
        <f t="shared" si="22"/>
        <v>0</v>
      </c>
      <c r="I151" s="577">
        <f t="shared" si="23"/>
        <v>0</v>
      </c>
      <c r="J151" s="514">
        <f t="shared" si="26"/>
        <v>0</v>
      </c>
      <c r="K151" s="514"/>
      <c r="L151" s="525"/>
      <c r="M151" s="514">
        <f t="shared" si="27"/>
        <v>0</v>
      </c>
      <c r="N151" s="525"/>
      <c r="O151" s="514">
        <f t="shared" si="28"/>
        <v>0</v>
      </c>
      <c r="P151" s="514">
        <f t="shared" si="29"/>
        <v>0</v>
      </c>
    </row>
    <row r="152" spans="2:16">
      <c r="B152" s="195" t="str">
        <f t="shared" si="17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4"/>
        <v>0</v>
      </c>
      <c r="G152" s="523">
        <f t="shared" si="25"/>
        <v>0</v>
      </c>
      <c r="H152" s="526">
        <f t="shared" si="22"/>
        <v>0</v>
      </c>
      <c r="I152" s="577">
        <f t="shared" si="23"/>
        <v>0</v>
      </c>
      <c r="J152" s="514">
        <f t="shared" si="26"/>
        <v>0</v>
      </c>
      <c r="K152" s="514"/>
      <c r="L152" s="525"/>
      <c r="M152" s="514">
        <f t="shared" si="27"/>
        <v>0</v>
      </c>
      <c r="N152" s="525"/>
      <c r="O152" s="514">
        <f t="shared" si="28"/>
        <v>0</v>
      </c>
      <c r="P152" s="514">
        <f t="shared" si="29"/>
        <v>0</v>
      </c>
    </row>
    <row r="153" spans="2:16">
      <c r="B153" s="195" t="str">
        <f t="shared" si="17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4"/>
        <v>0</v>
      </c>
      <c r="G153" s="523">
        <f t="shared" si="25"/>
        <v>0</v>
      </c>
      <c r="H153" s="526">
        <f t="shared" si="22"/>
        <v>0</v>
      </c>
      <c r="I153" s="577">
        <f t="shared" si="23"/>
        <v>0</v>
      </c>
      <c r="J153" s="514">
        <f t="shared" si="26"/>
        <v>0</v>
      </c>
      <c r="K153" s="514"/>
      <c r="L153" s="525"/>
      <c r="M153" s="514">
        <f t="shared" si="27"/>
        <v>0</v>
      </c>
      <c r="N153" s="525"/>
      <c r="O153" s="514">
        <f t="shared" si="28"/>
        <v>0</v>
      </c>
      <c r="P153" s="514">
        <f t="shared" si="29"/>
        <v>0</v>
      </c>
    </row>
    <row r="154" spans="2:16" ht="13.5" thickBot="1">
      <c r="B154" s="195" t="str">
        <f t="shared" si="17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4"/>
        <v>0</v>
      </c>
      <c r="G154" s="528">
        <f t="shared" si="25"/>
        <v>0</v>
      </c>
      <c r="H154" s="530">
        <f t="shared" si="22"/>
        <v>0</v>
      </c>
      <c r="I154" s="579">
        <f t="shared" si="23"/>
        <v>0</v>
      </c>
      <c r="J154" s="533">
        <f t="shared" si="26"/>
        <v>0</v>
      </c>
      <c r="K154" s="514"/>
      <c r="L154" s="532"/>
      <c r="M154" s="533">
        <f t="shared" si="27"/>
        <v>0</v>
      </c>
      <c r="N154" s="532"/>
      <c r="O154" s="533">
        <f t="shared" si="28"/>
        <v>0</v>
      </c>
      <c r="P154" s="533">
        <f t="shared" si="29"/>
        <v>0</v>
      </c>
    </row>
    <row r="155" spans="2:16">
      <c r="C155" s="374" t="s">
        <v>78</v>
      </c>
      <c r="D155" s="375"/>
      <c r="E155" s="375">
        <f>SUM(E99:E154)</f>
        <v>10668801</v>
      </c>
      <c r="F155" s="375"/>
      <c r="G155" s="375"/>
      <c r="H155" s="375">
        <f>SUM(H99:H154)</f>
        <v>35161077.459665194</v>
      </c>
      <c r="I155" s="375">
        <f>SUM(I99:I154)</f>
        <v>35161077.459665194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18" priority="2" stopIfTrue="1" operator="equal">
      <formula>$I$10</formula>
    </cfRule>
  </conditionalFormatting>
  <conditionalFormatting sqref="C99:C154">
    <cfRule type="cellIs" dxfId="17" priority="3" stopIfTrue="1" operator="equal">
      <formula>$J$92</formula>
    </cfRule>
  </conditionalFormatting>
  <conditionalFormatting sqref="C17">
    <cfRule type="cellIs" dxfId="1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zoomScale="80" zoomScaleNormal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68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1368573.5039296474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1368573.5039296474</v>
      </c>
      <c r="O6" s="269"/>
      <c r="P6" s="269"/>
    </row>
    <row r="7" spans="1:16" ht="13.5" thickBot="1">
      <c r="C7" s="467" t="s">
        <v>48</v>
      </c>
      <c r="D7" s="624" t="s">
        <v>425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423</v>
      </c>
      <c r="E9" s="637" t="s">
        <v>424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11171456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265987.04761904763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675076.67197655526</v>
      </c>
      <c r="H17" s="639">
        <v>675076.67197655526</v>
      </c>
      <c r="I17" s="511">
        <f t="shared" ref="I17:I72" si="0">H17-G17</f>
        <v>0</v>
      </c>
      <c r="J17" s="511"/>
      <c r="K17" s="512">
        <f>+G17</f>
        <v>675076.67197655526</v>
      </c>
      <c r="L17" s="513">
        <f t="shared" ref="L17:L72" si="1">IF(K17&lt;&gt;0,+G17-K17,0)</f>
        <v>0</v>
      </c>
      <c r="M17" s="512">
        <f>+H17</f>
        <v>675076.67197655526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226302.32558139536</v>
      </c>
      <c r="F18" s="631">
        <v>9366248.4874267336</v>
      </c>
      <c r="G18" s="630">
        <v>1170030.3322670816</v>
      </c>
      <c r="H18" s="639">
        <v>1170030.3322670816</v>
      </c>
      <c r="I18" s="511">
        <f t="shared" si="0"/>
        <v>0</v>
      </c>
      <c r="J18" s="511"/>
      <c r="K18" s="518">
        <f>+G18</f>
        <v>1170030.3322670816</v>
      </c>
      <c r="L18" s="519">
        <f t="shared" si="1"/>
        <v>0</v>
      </c>
      <c r="M18" s="518">
        <f>+H18</f>
        <v>1170030.3322670816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1626753.9996720064</v>
      </c>
      <c r="H19" s="639">
        <v>1626753.9996720064</v>
      </c>
      <c r="I19" s="511">
        <f t="shared" si="0"/>
        <v>0</v>
      </c>
      <c r="J19" s="511"/>
      <c r="K19" s="518">
        <f>+G19</f>
        <v>1626753.9996720064</v>
      </c>
      <c r="L19" s="519">
        <f t="shared" ref="L19" si="4">IF(K19&lt;&gt;0,+G19-K19,0)</f>
        <v>0</v>
      </c>
      <c r="M19" s="518">
        <f>+H19</f>
        <v>1626753.9996720064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2021</v>
      </c>
      <c r="D20" s="631">
        <v>10534306.560597466</v>
      </c>
      <c r="E20" s="630">
        <v>265987.04761904763</v>
      </c>
      <c r="F20" s="631">
        <v>10268319.512978418</v>
      </c>
      <c r="G20" s="630">
        <v>1368573.5039296474</v>
      </c>
      <c r="H20" s="639">
        <v>1368573.5039296474</v>
      </c>
      <c r="I20" s="511">
        <f t="shared" si="0"/>
        <v>0</v>
      </c>
      <c r="J20" s="511"/>
      <c r="K20" s="518">
        <f>+G20</f>
        <v>1368573.5039296474</v>
      </c>
      <c r="L20" s="519">
        <f t="shared" ref="L20" si="6">IF(K20&lt;&gt;0,+G20-K20,0)</f>
        <v>0</v>
      </c>
      <c r="M20" s="518">
        <f>+H20</f>
        <v>1368573.5039296474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2022</v>
      </c>
      <c r="D21" s="523">
        <f>IF(F20+SUM(E$17:E20)=D$10,F20,D$10-SUM(E$17:E20))</f>
        <v>10268319.512978418</v>
      </c>
      <c r="E21" s="522">
        <f>IF(+I14&lt;F20,I14,D21)</f>
        <v>265987.04761904763</v>
      </c>
      <c r="F21" s="523">
        <f t="shared" ref="F21:F72" si="7">+D21-E21</f>
        <v>10002332.465359369</v>
      </c>
      <c r="G21" s="524">
        <f t="shared" ref="G21:G72" si="8">+I$12*((D21+F21)/2)+E21</f>
        <v>1348622.0331842189</v>
      </c>
      <c r="H21" s="491">
        <f t="shared" ref="H21:H72" si="9">+I$13*((D21+F21)/2)+E21</f>
        <v>1348622.0331842189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10002332.465359369</v>
      </c>
      <c r="E22" s="522">
        <f>IF(+I14&lt;F21,I14,D22)</f>
        <v>265987.04761904763</v>
      </c>
      <c r="F22" s="523">
        <f t="shared" si="7"/>
        <v>9736345.4177403208</v>
      </c>
      <c r="G22" s="524">
        <f t="shared" si="8"/>
        <v>1320209.8357110142</v>
      </c>
      <c r="H22" s="491">
        <f t="shared" si="9"/>
        <v>1320209.8357110142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9736345.4177403208</v>
      </c>
      <c r="E23" s="522">
        <f>IF(+I14&lt;F22,I14,D23)</f>
        <v>265987.04761904763</v>
      </c>
      <c r="F23" s="523">
        <f t="shared" si="7"/>
        <v>9470358.3701212723</v>
      </c>
      <c r="G23" s="524">
        <f t="shared" si="8"/>
        <v>1291797.6382378095</v>
      </c>
      <c r="H23" s="491">
        <f t="shared" si="9"/>
        <v>1291797.6382378095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9470358.3701212723</v>
      </c>
      <c r="E24" s="522">
        <f>IF(+I14&lt;F23,I14,D24)</f>
        <v>265987.04761904763</v>
      </c>
      <c r="F24" s="523">
        <f t="shared" si="7"/>
        <v>9204371.3225022238</v>
      </c>
      <c r="G24" s="524">
        <f t="shared" si="8"/>
        <v>1263385.4407646048</v>
      </c>
      <c r="H24" s="491">
        <f t="shared" si="9"/>
        <v>1263385.4407646048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9204371.3225022238</v>
      </c>
      <c r="E25" s="522">
        <f>IF(+I14&lt;F24,I14,D25)</f>
        <v>265987.04761904763</v>
      </c>
      <c r="F25" s="523">
        <f t="shared" si="7"/>
        <v>8938384.2748831753</v>
      </c>
      <c r="G25" s="524">
        <f t="shared" si="8"/>
        <v>1234973.2432913999</v>
      </c>
      <c r="H25" s="491">
        <f t="shared" si="9"/>
        <v>1234973.2432913999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8938384.2748831753</v>
      </c>
      <c r="E26" s="522">
        <f>IF(+I14&lt;F25,I14,D26)</f>
        <v>265987.04761904763</v>
      </c>
      <c r="F26" s="523">
        <f t="shared" si="7"/>
        <v>8672397.2272641268</v>
      </c>
      <c r="G26" s="524">
        <f t="shared" si="8"/>
        <v>1206561.0458181952</v>
      </c>
      <c r="H26" s="491">
        <f t="shared" si="9"/>
        <v>1206561.0458181952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8672397.2272641268</v>
      </c>
      <c r="E27" s="522">
        <f>IF(+I14&lt;F26,I14,D27)</f>
        <v>265987.04761904763</v>
      </c>
      <c r="F27" s="523">
        <f t="shared" si="7"/>
        <v>8406410.1796450783</v>
      </c>
      <c r="G27" s="524">
        <f t="shared" si="8"/>
        <v>1178148.8483449903</v>
      </c>
      <c r="H27" s="491">
        <f t="shared" si="9"/>
        <v>1178148.8483449903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8406410.1796450783</v>
      </c>
      <c r="E28" s="522">
        <f>IF(+I14&lt;F27,I14,D28)</f>
        <v>265987.04761904763</v>
      </c>
      <c r="F28" s="523">
        <f t="shared" si="7"/>
        <v>8140423.1320260307</v>
      </c>
      <c r="G28" s="524">
        <f t="shared" si="8"/>
        <v>1149736.6508717856</v>
      </c>
      <c r="H28" s="491">
        <f t="shared" si="9"/>
        <v>1149736.6508717856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8140423.1320260307</v>
      </c>
      <c r="E29" s="522">
        <f>IF(+I14&lt;F28,I14,D29)</f>
        <v>265987.04761904763</v>
      </c>
      <c r="F29" s="523">
        <f t="shared" si="7"/>
        <v>7874436.0844069831</v>
      </c>
      <c r="G29" s="524">
        <f t="shared" si="8"/>
        <v>1121324.4533985811</v>
      </c>
      <c r="H29" s="491">
        <f t="shared" si="9"/>
        <v>1121324.4533985811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7874436.0844069831</v>
      </c>
      <c r="E30" s="522">
        <f>IF(+I14&lt;F29,I14,D30)</f>
        <v>265987.04761904763</v>
      </c>
      <c r="F30" s="523">
        <f t="shared" si="7"/>
        <v>7608449.0367879355</v>
      </c>
      <c r="G30" s="524">
        <f t="shared" si="8"/>
        <v>1092912.2559253762</v>
      </c>
      <c r="H30" s="491">
        <f t="shared" si="9"/>
        <v>1092912.2559253762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7608449.0367879355</v>
      </c>
      <c r="E31" s="522">
        <f>IF(+I14&lt;F30,I14,D31)</f>
        <v>265987.04761904763</v>
      </c>
      <c r="F31" s="523">
        <f t="shared" si="7"/>
        <v>7342461.989168888</v>
      </c>
      <c r="G31" s="524">
        <f t="shared" si="8"/>
        <v>1064500.0584521717</v>
      </c>
      <c r="H31" s="491">
        <f t="shared" si="9"/>
        <v>1064500.0584521717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7342461.989168888</v>
      </c>
      <c r="E32" s="522">
        <f>IF(+I14&lt;F31,I14,D32)</f>
        <v>265987.04761904763</v>
      </c>
      <c r="F32" s="523">
        <f t="shared" si="7"/>
        <v>7076474.9415498404</v>
      </c>
      <c r="G32" s="524">
        <f t="shared" si="8"/>
        <v>1036087.8609789668</v>
      </c>
      <c r="H32" s="491">
        <f t="shared" si="9"/>
        <v>1036087.8609789668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7076474.9415498404</v>
      </c>
      <c r="E33" s="522">
        <f>IF(+I14&lt;F32,I14,D33)</f>
        <v>265987.04761904763</v>
      </c>
      <c r="F33" s="523">
        <f t="shared" si="7"/>
        <v>6810487.8939307928</v>
      </c>
      <c r="G33" s="524">
        <f t="shared" si="8"/>
        <v>1007675.6635057623</v>
      </c>
      <c r="H33" s="491">
        <f t="shared" si="9"/>
        <v>1007675.6635057623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6810487.8939307928</v>
      </c>
      <c r="E34" s="522">
        <f>IF(+I14&lt;F33,I14,D34)</f>
        <v>265987.04761904763</v>
      </c>
      <c r="F34" s="523">
        <f t="shared" si="7"/>
        <v>6544500.8463117452</v>
      </c>
      <c r="G34" s="524">
        <f t="shared" si="8"/>
        <v>979263.46603255766</v>
      </c>
      <c r="H34" s="491">
        <f t="shared" si="9"/>
        <v>979263.46603255766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6544500.8463117452</v>
      </c>
      <c r="E35" s="522">
        <f>IF(+I14&lt;F34,I14,D35)</f>
        <v>265987.04761904763</v>
      </c>
      <c r="F35" s="523">
        <f t="shared" si="7"/>
        <v>6278513.7986926977</v>
      </c>
      <c r="G35" s="524">
        <f t="shared" si="8"/>
        <v>950851.26855935296</v>
      </c>
      <c r="H35" s="491">
        <f t="shared" si="9"/>
        <v>950851.26855935296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6278513.7986926977</v>
      </c>
      <c r="E36" s="522">
        <f>IF(+I14&lt;F35,I14,D36)</f>
        <v>265987.04761904763</v>
      </c>
      <c r="F36" s="523">
        <f t="shared" si="7"/>
        <v>6012526.7510736501</v>
      </c>
      <c r="G36" s="524">
        <f t="shared" si="8"/>
        <v>922439.07108614827</v>
      </c>
      <c r="H36" s="491">
        <f t="shared" si="9"/>
        <v>922439.07108614827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6012526.7510736501</v>
      </c>
      <c r="E37" s="522">
        <f>IF(+I14&lt;F36,I14,D37)</f>
        <v>265987.04761904763</v>
      </c>
      <c r="F37" s="523">
        <f t="shared" si="7"/>
        <v>5746539.7034546025</v>
      </c>
      <c r="G37" s="524">
        <f t="shared" si="8"/>
        <v>894026.87361294357</v>
      </c>
      <c r="H37" s="491">
        <f t="shared" si="9"/>
        <v>894026.87361294357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5746539.7034546025</v>
      </c>
      <c r="E38" s="522">
        <f>IF(+I14&lt;F37,I14,D38)</f>
        <v>265987.04761904763</v>
      </c>
      <c r="F38" s="523">
        <f t="shared" si="7"/>
        <v>5480552.6558355549</v>
      </c>
      <c r="G38" s="524">
        <f t="shared" si="8"/>
        <v>865614.67613973888</v>
      </c>
      <c r="H38" s="491">
        <f t="shared" si="9"/>
        <v>865614.67613973888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5480552.6558355549</v>
      </c>
      <c r="E39" s="522">
        <f>IF(+I14&lt;F38,I14,D39)</f>
        <v>265987.04761904763</v>
      </c>
      <c r="F39" s="523">
        <f t="shared" si="7"/>
        <v>5214565.6082165074</v>
      </c>
      <c r="G39" s="524">
        <f t="shared" si="8"/>
        <v>837202.47866653418</v>
      </c>
      <c r="H39" s="491">
        <f t="shared" si="9"/>
        <v>837202.47866653418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5214565.6082165074</v>
      </c>
      <c r="E40" s="522">
        <f>IF(+I14&lt;F39,I14,D40)</f>
        <v>265987.04761904763</v>
      </c>
      <c r="F40" s="523">
        <f t="shared" si="7"/>
        <v>4948578.5605974598</v>
      </c>
      <c r="G40" s="524">
        <f t="shared" si="8"/>
        <v>808790.28119332949</v>
      </c>
      <c r="H40" s="491">
        <f t="shared" si="9"/>
        <v>808790.28119332949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4948578.5605974598</v>
      </c>
      <c r="E41" s="522">
        <f>IF(+I14&lt;F40,I14,D41)</f>
        <v>265987.04761904763</v>
      </c>
      <c r="F41" s="523">
        <f t="shared" si="7"/>
        <v>4682591.5129784122</v>
      </c>
      <c r="G41" s="524">
        <f t="shared" si="8"/>
        <v>780378.08372012491</v>
      </c>
      <c r="H41" s="491">
        <f t="shared" si="9"/>
        <v>780378.08372012491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4682591.5129784122</v>
      </c>
      <c r="E42" s="522">
        <f>IF(+I14&lt;F41,I14,D42)</f>
        <v>265987.04761904763</v>
      </c>
      <c r="F42" s="523">
        <f t="shared" si="7"/>
        <v>4416604.4653593646</v>
      </c>
      <c r="G42" s="524">
        <f t="shared" si="8"/>
        <v>751965.8862469201</v>
      </c>
      <c r="H42" s="491">
        <f t="shared" si="9"/>
        <v>751965.8862469201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4416604.4653593646</v>
      </c>
      <c r="E43" s="522">
        <f>IF(+I14&lt;F42,I14,D43)</f>
        <v>265987.04761904763</v>
      </c>
      <c r="F43" s="523">
        <f t="shared" si="7"/>
        <v>4150617.4177403171</v>
      </c>
      <c r="G43" s="524">
        <f t="shared" si="8"/>
        <v>723553.68877371564</v>
      </c>
      <c r="H43" s="491">
        <f t="shared" si="9"/>
        <v>723553.68877371564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4150617.4177403171</v>
      </c>
      <c r="E44" s="522">
        <f>IF(+I14&lt;F43,I14,D44)</f>
        <v>265987.04761904763</v>
      </c>
      <c r="F44" s="523">
        <f t="shared" si="7"/>
        <v>3884630.3701212695</v>
      </c>
      <c r="G44" s="524">
        <f t="shared" si="8"/>
        <v>695141.49130051082</v>
      </c>
      <c r="H44" s="491">
        <f t="shared" si="9"/>
        <v>695141.49130051082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3884630.3701212695</v>
      </c>
      <c r="E45" s="522">
        <f>IF(+I14&lt;F44,I14,D45)</f>
        <v>265987.04761904763</v>
      </c>
      <c r="F45" s="523">
        <f t="shared" si="7"/>
        <v>3618643.3225022219</v>
      </c>
      <c r="G45" s="524">
        <f t="shared" si="8"/>
        <v>666729.29382730613</v>
      </c>
      <c r="H45" s="491">
        <f t="shared" si="9"/>
        <v>666729.29382730613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3618643.3225022219</v>
      </c>
      <c r="E46" s="522">
        <f>IF(+I14&lt;F45,I14,D46)</f>
        <v>265987.04761904763</v>
      </c>
      <c r="F46" s="523">
        <f t="shared" si="7"/>
        <v>3352656.2748831743</v>
      </c>
      <c r="G46" s="524">
        <f t="shared" si="8"/>
        <v>638317.09635410155</v>
      </c>
      <c r="H46" s="491">
        <f t="shared" si="9"/>
        <v>638317.09635410155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3352656.2748831743</v>
      </c>
      <c r="E47" s="522">
        <f>IF(+I14&lt;F46,I14,D47)</f>
        <v>265987.04761904763</v>
      </c>
      <c r="F47" s="523">
        <f t="shared" si="7"/>
        <v>3086669.2272641268</v>
      </c>
      <c r="G47" s="524">
        <f t="shared" si="8"/>
        <v>609904.89888089686</v>
      </c>
      <c r="H47" s="491">
        <f t="shared" si="9"/>
        <v>609904.89888089686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3086669.2272641268</v>
      </c>
      <c r="E48" s="522">
        <f>IF(+I14&lt;F47,I14,D48)</f>
        <v>265987.04761904763</v>
      </c>
      <c r="F48" s="523">
        <f t="shared" si="7"/>
        <v>2820682.1796450792</v>
      </c>
      <c r="G48" s="524">
        <f t="shared" si="8"/>
        <v>581492.70140769216</v>
      </c>
      <c r="H48" s="491">
        <f t="shared" si="9"/>
        <v>581492.70140769216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2820682.1796450792</v>
      </c>
      <c r="E49" s="522">
        <f>IF(+I14&lt;F48,I14,D49)</f>
        <v>265987.04761904763</v>
      </c>
      <c r="F49" s="523">
        <f t="shared" si="7"/>
        <v>2554695.1320260316</v>
      </c>
      <c r="G49" s="524">
        <f t="shared" si="8"/>
        <v>553080.50393448747</v>
      </c>
      <c r="H49" s="491">
        <f t="shared" si="9"/>
        <v>553080.50393448747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2554695.1320260316</v>
      </c>
      <c r="E50" s="522">
        <f>IF(+I14&lt;F49,I14,D50)</f>
        <v>265987.04761904763</v>
      </c>
      <c r="F50" s="523">
        <f t="shared" si="7"/>
        <v>2288708.084406984</v>
      </c>
      <c r="G50" s="524">
        <f t="shared" si="8"/>
        <v>524668.30646128277</v>
      </c>
      <c r="H50" s="491">
        <f t="shared" si="9"/>
        <v>524668.30646128277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2288708.084406984</v>
      </c>
      <c r="E51" s="522">
        <f>IF(+I14&lt;F50,I14,D51)</f>
        <v>265987.04761904763</v>
      </c>
      <c r="F51" s="523">
        <f t="shared" si="7"/>
        <v>2022721.0367879365</v>
      </c>
      <c r="G51" s="524">
        <f t="shared" si="8"/>
        <v>496256.10898807808</v>
      </c>
      <c r="H51" s="491">
        <f t="shared" si="9"/>
        <v>496256.10898807808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2022721.0367879365</v>
      </c>
      <c r="E52" s="522">
        <f>IF(+I14&lt;F51,I14,D52)</f>
        <v>265987.04761904763</v>
      </c>
      <c r="F52" s="523">
        <f t="shared" si="7"/>
        <v>1756733.9891688889</v>
      </c>
      <c r="G52" s="524">
        <f t="shared" si="8"/>
        <v>467843.91151487338</v>
      </c>
      <c r="H52" s="491">
        <f t="shared" si="9"/>
        <v>467843.91151487338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1756733.9891688889</v>
      </c>
      <c r="E53" s="522">
        <f>IF(+I14&lt;F52,I14,D53)</f>
        <v>265987.04761904763</v>
      </c>
      <c r="F53" s="523">
        <f t="shared" si="7"/>
        <v>1490746.9415498413</v>
      </c>
      <c r="G53" s="524">
        <f t="shared" si="8"/>
        <v>439431.71404166869</v>
      </c>
      <c r="H53" s="491">
        <f t="shared" si="9"/>
        <v>439431.71404166869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1490746.9415498413</v>
      </c>
      <c r="E54" s="522">
        <f>IF(+I14&lt;F53,I14,D54)</f>
        <v>265987.04761904763</v>
      </c>
      <c r="F54" s="523">
        <f t="shared" si="7"/>
        <v>1224759.8939307937</v>
      </c>
      <c r="G54" s="524">
        <f t="shared" si="8"/>
        <v>411019.51656846405</v>
      </c>
      <c r="H54" s="491">
        <f t="shared" si="9"/>
        <v>411019.51656846405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1224759.8939307937</v>
      </c>
      <c r="E55" s="522">
        <f>IF(+I14&lt;F54,I14,D55)</f>
        <v>265987.04761904763</v>
      </c>
      <c r="F55" s="523">
        <f t="shared" si="7"/>
        <v>958772.84631174617</v>
      </c>
      <c r="G55" s="524">
        <f t="shared" si="8"/>
        <v>382607.31909525936</v>
      </c>
      <c r="H55" s="491">
        <f t="shared" si="9"/>
        <v>382607.31909525936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958772.84631174617</v>
      </c>
      <c r="E56" s="522">
        <f>IF(+I14&lt;F55,I14,D56)</f>
        <v>265987.04761904763</v>
      </c>
      <c r="F56" s="523">
        <f t="shared" si="7"/>
        <v>692785.79869269859</v>
      </c>
      <c r="G56" s="524">
        <f t="shared" si="8"/>
        <v>354195.12162205472</v>
      </c>
      <c r="H56" s="491">
        <f t="shared" si="9"/>
        <v>354195.12162205472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692785.79869269859</v>
      </c>
      <c r="E57" s="522">
        <f>IF(+I14&lt;F56,I14,D57)</f>
        <v>265987.04761904763</v>
      </c>
      <c r="F57" s="523">
        <f t="shared" si="7"/>
        <v>426798.75107365096</v>
      </c>
      <c r="G57" s="524">
        <f t="shared" si="8"/>
        <v>325782.92414885003</v>
      </c>
      <c r="H57" s="491">
        <f t="shared" si="9"/>
        <v>325782.92414885003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426798.75107365096</v>
      </c>
      <c r="E58" s="522">
        <f>IF(+I14&lt;F57,I14,D58)</f>
        <v>265987.04761904763</v>
      </c>
      <c r="F58" s="523">
        <f t="shared" si="7"/>
        <v>160811.70345460332</v>
      </c>
      <c r="G58" s="524">
        <f t="shared" si="8"/>
        <v>297370.72667564533</v>
      </c>
      <c r="H58" s="491">
        <f t="shared" si="9"/>
        <v>297370.72667564533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160811.70345460332</v>
      </c>
      <c r="E59" s="522">
        <f>IF(+I14&lt;F58,I14,D59)</f>
        <v>160811.70345460332</v>
      </c>
      <c r="F59" s="523">
        <f t="shared" si="7"/>
        <v>0</v>
      </c>
      <c r="G59" s="524">
        <f t="shared" si="8"/>
        <v>169400.493614601</v>
      </c>
      <c r="H59" s="491">
        <f t="shared" si="9"/>
        <v>169400.493614601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11171456</v>
      </c>
      <c r="F73" s="375"/>
      <c r="G73" s="375">
        <f>SUM(G17:G72)</f>
        <v>36283697.438797303</v>
      </c>
      <c r="H73" s="375">
        <f>SUM(H17:H72)</f>
        <v>36283697.438797303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1368573.5039296474</v>
      </c>
      <c r="N87" s="546">
        <f>IF(J92&lt;D11,0,VLOOKUP(J92,C17:O72,11))</f>
        <v>1368573.5039296474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1447836.5815752498</v>
      </c>
      <c r="N88" s="550">
        <f>IF(J92&lt;D11,0,VLOOKUP(J92,C99:P154,7))</f>
        <v>1447836.5815752498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79263.077645602403</v>
      </c>
      <c r="N89" s="555">
        <f>+N88-N87</f>
        <v>79263.077645602403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11171456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272474.53658536583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10">+I99-H99</f>
        <v>0</v>
      </c>
      <c r="K99" s="514"/>
      <c r="L99" s="512">
        <f>+H99</f>
        <v>736637.67271858163</v>
      </c>
      <c r="M99" s="513">
        <f t="shared" ref="M99:M100" si="11">IF(L99&lt;&gt;0,+H99-L99,0)</f>
        <v>0</v>
      </c>
      <c r="N99" s="512">
        <f>+I99</f>
        <v>736637.67271858163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11016340.513888888</v>
      </c>
      <c r="E100" s="630">
        <v>259801.3023255814</v>
      </c>
      <c r="F100" s="631">
        <v>10756539.211563306</v>
      </c>
      <c r="G100" s="631">
        <v>10886439.862726096</v>
      </c>
      <c r="H100" s="633">
        <v>1425091.7751290696</v>
      </c>
      <c r="I100" s="634">
        <v>1425091.7751290696</v>
      </c>
      <c r="J100" s="514">
        <f t="shared" si="10"/>
        <v>0</v>
      </c>
      <c r="K100" s="514"/>
      <c r="L100" s="655">
        <f>+H100</f>
        <v>1425091.7751290696</v>
      </c>
      <c r="M100" s="514">
        <f t="shared" si="11"/>
        <v>0</v>
      </c>
      <c r="N100" s="655">
        <f>+I100</f>
        <v>1425091.7751290696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2020</v>
      </c>
      <c r="D101" s="629">
        <v>10756539.211563306</v>
      </c>
      <c r="E101" s="630">
        <v>265987.04761904763</v>
      </c>
      <c r="F101" s="631">
        <v>10490552.163944257</v>
      </c>
      <c r="G101" s="631">
        <v>10623545.687753782</v>
      </c>
      <c r="H101" s="633">
        <v>1408802.5719974055</v>
      </c>
      <c r="I101" s="634">
        <v>1408802.5719974055</v>
      </c>
      <c r="J101" s="514">
        <f t="shared" si="10"/>
        <v>0</v>
      </c>
      <c r="K101" s="514"/>
      <c r="L101" s="655">
        <f>+H101</f>
        <v>1408802.5719974055</v>
      </c>
      <c r="M101" s="514">
        <f t="shared" ref="M101" si="15">IF(L101&lt;&gt;0,+H101-L101,0)</f>
        <v>0</v>
      </c>
      <c r="N101" s="655">
        <f>+I101</f>
        <v>1408802.5719974055</v>
      </c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2021</v>
      </c>
      <c r="D102" s="374">
        <f>IF(F101+SUM(E$99:E101)=D$92,F101,D$92-SUM(E$99:E101))</f>
        <v>10490552.163944257</v>
      </c>
      <c r="E102" s="522">
        <f>IF(+J96&lt;F101,J96,D102)</f>
        <v>272474.53658536583</v>
      </c>
      <c r="F102" s="523">
        <f t="shared" ref="F102:F154" si="16">+D102-E102</f>
        <v>10218077.627358891</v>
      </c>
      <c r="G102" s="523">
        <f t="shared" ref="G102:G154" si="17">+(F102+D102)/2</f>
        <v>10354314.895651575</v>
      </c>
      <c r="H102" s="526">
        <f t="shared" ref="H102:H154" si="18">+J$94*G102+E102</f>
        <v>1447836.5815752498</v>
      </c>
      <c r="I102" s="577">
        <f t="shared" ref="I102:I154" si="19">+J$95*G102+E102</f>
        <v>1447836.5815752498</v>
      </c>
      <c r="J102" s="514">
        <f t="shared" si="10"/>
        <v>0</v>
      </c>
      <c r="K102" s="514"/>
      <c r="L102" s="525"/>
      <c r="M102" s="514">
        <f t="shared" ref="M102:M130" si="20">IF(L102&lt;&gt;0,+H102-L102,0)</f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2022</v>
      </c>
      <c r="D103" s="374">
        <f>IF(F102+SUM(E$99:E102)=D$92,F102,D$92-SUM(E$99:E102))</f>
        <v>10218077.627358891</v>
      </c>
      <c r="E103" s="522">
        <f>IF(+J96&lt;F102,J96,D103)</f>
        <v>272474.53658536583</v>
      </c>
      <c r="F103" s="523">
        <f t="shared" si="16"/>
        <v>9945603.0907735247</v>
      </c>
      <c r="G103" s="523">
        <f t="shared" si="17"/>
        <v>10081840.359066207</v>
      </c>
      <c r="H103" s="526">
        <f t="shared" si="18"/>
        <v>1416906.8453487472</v>
      </c>
      <c r="I103" s="577">
        <f t="shared" si="19"/>
        <v>1416906.8453487472</v>
      </c>
      <c r="J103" s="514">
        <f t="shared" si="10"/>
        <v>0</v>
      </c>
      <c r="K103" s="514"/>
      <c r="L103" s="525"/>
      <c r="M103" s="514">
        <f t="shared" si="20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2023</v>
      </c>
      <c r="D104" s="374">
        <f>IF(F103+SUM(E$99:E103)=D$92,F103,D$92-SUM(E$99:E103))</f>
        <v>9945603.0907735247</v>
      </c>
      <c r="E104" s="522">
        <f>IF(+J96&lt;F103,J96,D104)</f>
        <v>272474.53658536583</v>
      </c>
      <c r="F104" s="523">
        <f t="shared" si="16"/>
        <v>9673128.5541881584</v>
      </c>
      <c r="G104" s="523">
        <f t="shared" si="17"/>
        <v>9809365.8224808425</v>
      </c>
      <c r="H104" s="526">
        <f t="shared" si="18"/>
        <v>1385977.1091222451</v>
      </c>
      <c r="I104" s="577">
        <f t="shared" si="19"/>
        <v>1385977.1091222451</v>
      </c>
      <c r="J104" s="514">
        <f t="shared" si="10"/>
        <v>0</v>
      </c>
      <c r="K104" s="514"/>
      <c r="L104" s="525"/>
      <c r="M104" s="514">
        <f t="shared" si="20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2024</v>
      </c>
      <c r="D105" s="374">
        <f>IF(F104+SUM(E$99:E104)=D$92,F104,D$92-SUM(E$99:E104))</f>
        <v>9673128.5541881584</v>
      </c>
      <c r="E105" s="522">
        <f>IF(+J96&lt;F104,J96,D105)</f>
        <v>272474.53658536583</v>
      </c>
      <c r="F105" s="523">
        <f t="shared" si="16"/>
        <v>9400654.017602792</v>
      </c>
      <c r="G105" s="523">
        <f t="shared" si="17"/>
        <v>9536891.2858954743</v>
      </c>
      <c r="H105" s="526">
        <f t="shared" si="18"/>
        <v>1355047.3728957425</v>
      </c>
      <c r="I105" s="577">
        <f t="shared" si="19"/>
        <v>1355047.3728957425</v>
      </c>
      <c r="J105" s="514">
        <f t="shared" si="10"/>
        <v>0</v>
      </c>
      <c r="K105" s="514"/>
      <c r="L105" s="525"/>
      <c r="M105" s="514">
        <f t="shared" si="20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2025</v>
      </c>
      <c r="D106" s="374">
        <f>IF(F105+SUM(E$99:E105)=D$92,F105,D$92-SUM(E$99:E105))</f>
        <v>9400654.017602792</v>
      </c>
      <c r="E106" s="522">
        <f>IF(+J96&lt;F105,J96,D106)</f>
        <v>272474.53658536583</v>
      </c>
      <c r="F106" s="523">
        <f t="shared" si="16"/>
        <v>9128179.4810174257</v>
      </c>
      <c r="G106" s="523">
        <f t="shared" si="17"/>
        <v>9264416.7493101098</v>
      </c>
      <c r="H106" s="526">
        <f t="shared" si="18"/>
        <v>1324117.6366692404</v>
      </c>
      <c r="I106" s="577">
        <f t="shared" si="19"/>
        <v>1324117.6366692404</v>
      </c>
      <c r="J106" s="514">
        <f t="shared" si="10"/>
        <v>0</v>
      </c>
      <c r="K106" s="514"/>
      <c r="L106" s="525"/>
      <c r="M106" s="514">
        <f t="shared" si="20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2026</v>
      </c>
      <c r="D107" s="374">
        <f>IF(F106+SUM(E$99:E106)=D$92,F106,D$92-SUM(E$99:E106))</f>
        <v>9128179.4810174257</v>
      </c>
      <c r="E107" s="522">
        <f>IF(+J96&lt;F106,J96,D107)</f>
        <v>272474.53658536583</v>
      </c>
      <c r="F107" s="523">
        <f t="shared" si="16"/>
        <v>8855704.9444320593</v>
      </c>
      <c r="G107" s="523">
        <f t="shared" si="17"/>
        <v>8991942.2127247415</v>
      </c>
      <c r="H107" s="526">
        <f t="shared" si="18"/>
        <v>1293187.9004427379</v>
      </c>
      <c r="I107" s="577">
        <f t="shared" si="19"/>
        <v>1293187.9004427379</v>
      </c>
      <c r="J107" s="514">
        <f t="shared" si="10"/>
        <v>0</v>
      </c>
      <c r="K107" s="514"/>
      <c r="L107" s="525"/>
      <c r="M107" s="514">
        <f t="shared" si="20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2027</v>
      </c>
      <c r="D108" s="374">
        <f>IF(F107+SUM(E$99:E107)=D$92,F107,D$92-SUM(E$99:E107))</f>
        <v>8855704.9444320593</v>
      </c>
      <c r="E108" s="522">
        <f>IF(+J96&lt;F107,J96,D108)</f>
        <v>272474.53658536583</v>
      </c>
      <c r="F108" s="523">
        <f t="shared" si="16"/>
        <v>8583230.4078466929</v>
      </c>
      <c r="G108" s="523">
        <f t="shared" si="17"/>
        <v>8719467.6761393771</v>
      </c>
      <c r="H108" s="526">
        <f t="shared" si="18"/>
        <v>1262258.1642162357</v>
      </c>
      <c r="I108" s="577">
        <f t="shared" si="19"/>
        <v>1262258.1642162357</v>
      </c>
      <c r="J108" s="514">
        <f t="shared" si="10"/>
        <v>0</v>
      </c>
      <c r="K108" s="514"/>
      <c r="L108" s="525"/>
      <c r="M108" s="514">
        <f t="shared" si="20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2028</v>
      </c>
      <c r="D109" s="374">
        <f>IF(F108+SUM(E$99:E108)=D$92,F108,D$92-SUM(E$99:E108))</f>
        <v>8583230.4078466929</v>
      </c>
      <c r="E109" s="522">
        <f>IF(+J96&lt;F108,J96,D109)</f>
        <v>272474.53658536583</v>
      </c>
      <c r="F109" s="523">
        <f t="shared" si="16"/>
        <v>8310755.8712613275</v>
      </c>
      <c r="G109" s="523">
        <f t="shared" si="17"/>
        <v>8446993.1395540107</v>
      </c>
      <c r="H109" s="526">
        <f t="shared" si="18"/>
        <v>1231328.4279897334</v>
      </c>
      <c r="I109" s="577">
        <f t="shared" si="19"/>
        <v>1231328.4279897334</v>
      </c>
      <c r="J109" s="514">
        <f t="shared" si="10"/>
        <v>0</v>
      </c>
      <c r="K109" s="514"/>
      <c r="L109" s="525"/>
      <c r="M109" s="514">
        <f t="shared" si="20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2029</v>
      </c>
      <c r="D110" s="374">
        <f>IF(F109+SUM(E$99:E109)=D$92,F109,D$92-SUM(E$99:E109))</f>
        <v>8310755.8712613275</v>
      </c>
      <c r="E110" s="522">
        <f>IF(+J96&lt;F109,J96,D110)</f>
        <v>272474.53658536583</v>
      </c>
      <c r="F110" s="523">
        <f t="shared" si="16"/>
        <v>8038281.3346759621</v>
      </c>
      <c r="G110" s="523">
        <f t="shared" si="17"/>
        <v>8174518.6029686444</v>
      </c>
      <c r="H110" s="526">
        <f t="shared" si="18"/>
        <v>1200398.6917632311</v>
      </c>
      <c r="I110" s="577">
        <f t="shared" si="19"/>
        <v>1200398.6917632311</v>
      </c>
      <c r="J110" s="514">
        <f t="shared" si="10"/>
        <v>0</v>
      </c>
      <c r="K110" s="514"/>
      <c r="L110" s="525"/>
      <c r="M110" s="514">
        <f t="shared" si="20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2030</v>
      </c>
      <c r="D111" s="374">
        <f>IF(F110+SUM(E$99:E110)=D$92,F110,D$92-SUM(E$99:E110))</f>
        <v>8038281.3346759621</v>
      </c>
      <c r="E111" s="522">
        <f>IF(+J96&lt;F110,J96,D111)</f>
        <v>272474.53658536583</v>
      </c>
      <c r="F111" s="523">
        <f t="shared" si="16"/>
        <v>7765806.7980905967</v>
      </c>
      <c r="G111" s="523">
        <f t="shared" si="17"/>
        <v>7902044.0663832799</v>
      </c>
      <c r="H111" s="526">
        <f t="shared" si="18"/>
        <v>1169468.955536729</v>
      </c>
      <c r="I111" s="577">
        <f t="shared" si="19"/>
        <v>1169468.955536729</v>
      </c>
      <c r="J111" s="514">
        <f t="shared" si="10"/>
        <v>0</v>
      </c>
      <c r="K111" s="514"/>
      <c r="L111" s="525"/>
      <c r="M111" s="514">
        <f t="shared" si="20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2031</v>
      </c>
      <c r="D112" s="374">
        <f>IF(F111+SUM(E$99:E111)=D$92,F111,D$92-SUM(E$99:E111))</f>
        <v>7765806.7980905967</v>
      </c>
      <c r="E112" s="522">
        <f>IF(+J96&lt;F111,J96,D112)</f>
        <v>272474.53658536583</v>
      </c>
      <c r="F112" s="523">
        <f t="shared" si="16"/>
        <v>7493332.2615052313</v>
      </c>
      <c r="G112" s="523">
        <f t="shared" si="17"/>
        <v>7629569.5297979135</v>
      </c>
      <c r="H112" s="526">
        <f t="shared" si="18"/>
        <v>1138539.2193102266</v>
      </c>
      <c r="I112" s="577">
        <f t="shared" si="19"/>
        <v>1138539.2193102266</v>
      </c>
      <c r="J112" s="514">
        <f t="shared" si="10"/>
        <v>0</v>
      </c>
      <c r="K112" s="514"/>
      <c r="L112" s="525"/>
      <c r="M112" s="514">
        <f t="shared" si="20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2032</v>
      </c>
      <c r="D113" s="374">
        <f>IF(F112+SUM(E$99:E112)=D$92,F112,D$92-SUM(E$99:E112))</f>
        <v>7493332.2615052313</v>
      </c>
      <c r="E113" s="522">
        <f>IF(+J96&lt;F112,J96,D113)</f>
        <v>272474.53658536583</v>
      </c>
      <c r="F113" s="523">
        <f t="shared" si="16"/>
        <v>7220857.7249198658</v>
      </c>
      <c r="G113" s="523">
        <f t="shared" si="17"/>
        <v>7357094.993212549</v>
      </c>
      <c r="H113" s="526">
        <f t="shared" si="18"/>
        <v>1107609.4830837245</v>
      </c>
      <c r="I113" s="577">
        <f t="shared" si="19"/>
        <v>1107609.4830837245</v>
      </c>
      <c r="J113" s="514">
        <f t="shared" si="10"/>
        <v>0</v>
      </c>
      <c r="K113" s="514"/>
      <c r="L113" s="525"/>
      <c r="M113" s="514">
        <f t="shared" si="20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2033</v>
      </c>
      <c r="D114" s="374">
        <f>IF(F113+SUM(E$99:E113)=D$92,F113,D$92-SUM(E$99:E113))</f>
        <v>7220857.7249198658</v>
      </c>
      <c r="E114" s="522">
        <f>IF(+J96&lt;F113,J96,D114)</f>
        <v>272474.53658536583</v>
      </c>
      <c r="F114" s="523">
        <f t="shared" si="16"/>
        <v>6948383.1883345004</v>
      </c>
      <c r="G114" s="523">
        <f t="shared" si="17"/>
        <v>7084620.4566271827</v>
      </c>
      <c r="H114" s="526">
        <f t="shared" si="18"/>
        <v>1076679.7468572222</v>
      </c>
      <c r="I114" s="577">
        <f t="shared" si="19"/>
        <v>1076679.7468572222</v>
      </c>
      <c r="J114" s="514">
        <f t="shared" si="10"/>
        <v>0</v>
      </c>
      <c r="K114" s="514"/>
      <c r="L114" s="525"/>
      <c r="M114" s="514">
        <f t="shared" si="20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2034</v>
      </c>
      <c r="D115" s="374">
        <f>IF(F114+SUM(E$99:E114)=D$92,F114,D$92-SUM(E$99:E114))</f>
        <v>6948383.1883345004</v>
      </c>
      <c r="E115" s="522">
        <f>IF(+J96&lt;F114,J96,D115)</f>
        <v>272474.53658536583</v>
      </c>
      <c r="F115" s="523">
        <f t="shared" si="16"/>
        <v>6675908.651749135</v>
      </c>
      <c r="G115" s="523">
        <f t="shared" si="17"/>
        <v>6812145.9200418182</v>
      </c>
      <c r="H115" s="526">
        <f t="shared" si="18"/>
        <v>1045750.0106307201</v>
      </c>
      <c r="I115" s="577">
        <f t="shared" si="19"/>
        <v>1045750.0106307201</v>
      </c>
      <c r="J115" s="514">
        <f t="shared" si="10"/>
        <v>0</v>
      </c>
      <c r="K115" s="514"/>
      <c r="L115" s="525"/>
      <c r="M115" s="514">
        <f t="shared" si="20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2035</v>
      </c>
      <c r="D116" s="374">
        <f>IF(F115+SUM(E$99:E115)=D$92,F115,D$92-SUM(E$99:E115))</f>
        <v>6675908.651749135</v>
      </c>
      <c r="E116" s="522">
        <f>IF(+J96&lt;F115,J96,D116)</f>
        <v>272474.53658536583</v>
      </c>
      <c r="F116" s="523">
        <f t="shared" si="16"/>
        <v>6403434.1151637696</v>
      </c>
      <c r="G116" s="523">
        <f t="shared" si="17"/>
        <v>6539671.3834564518</v>
      </c>
      <c r="H116" s="526">
        <f t="shared" si="18"/>
        <v>1014820.2744042177</v>
      </c>
      <c r="I116" s="577">
        <f t="shared" si="19"/>
        <v>1014820.2744042177</v>
      </c>
      <c r="J116" s="514">
        <f t="shared" si="10"/>
        <v>0</v>
      </c>
      <c r="K116" s="514"/>
      <c r="L116" s="525"/>
      <c r="M116" s="514">
        <f t="shared" si="20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2036</v>
      </c>
      <c r="D117" s="374">
        <f>IF(F116+SUM(E$99:E116)=D$92,F116,D$92-SUM(E$99:E116))</f>
        <v>6403434.1151637696</v>
      </c>
      <c r="E117" s="522">
        <f>IF(+J96&lt;F116,J96,D117)</f>
        <v>272474.53658536583</v>
      </c>
      <c r="F117" s="523">
        <f t="shared" si="16"/>
        <v>6130959.5785784042</v>
      </c>
      <c r="G117" s="523">
        <f t="shared" si="17"/>
        <v>6267196.8468710873</v>
      </c>
      <c r="H117" s="526">
        <f t="shared" si="18"/>
        <v>983890.53817771561</v>
      </c>
      <c r="I117" s="577">
        <f t="shared" si="19"/>
        <v>983890.53817771561</v>
      </c>
      <c r="J117" s="514">
        <f t="shared" si="10"/>
        <v>0</v>
      </c>
      <c r="K117" s="514"/>
      <c r="L117" s="525"/>
      <c r="M117" s="514">
        <f t="shared" si="20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2037</v>
      </c>
      <c r="D118" s="374">
        <f>IF(F117+SUM(E$99:E117)=D$92,F117,D$92-SUM(E$99:E117))</f>
        <v>6130959.5785784042</v>
      </c>
      <c r="E118" s="522">
        <f>IF(+J96&lt;F117,J96,D118)</f>
        <v>272474.53658536583</v>
      </c>
      <c r="F118" s="523">
        <f t="shared" si="16"/>
        <v>5858485.0419930387</v>
      </c>
      <c r="G118" s="523">
        <f t="shared" si="17"/>
        <v>5994722.310285721</v>
      </c>
      <c r="H118" s="526">
        <f t="shared" si="18"/>
        <v>952960.80195121351</v>
      </c>
      <c r="I118" s="577">
        <f t="shared" si="19"/>
        <v>952960.80195121351</v>
      </c>
      <c r="J118" s="514">
        <f t="shared" si="10"/>
        <v>0</v>
      </c>
      <c r="K118" s="514"/>
      <c r="L118" s="525"/>
      <c r="M118" s="514">
        <f t="shared" si="20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2038</v>
      </c>
      <c r="D119" s="374">
        <f>IF(F118+SUM(E$99:E118)=D$92,F118,D$92-SUM(E$99:E118))</f>
        <v>5858485.0419930387</v>
      </c>
      <c r="E119" s="522">
        <f>IF(+J96&lt;F118,J96,D119)</f>
        <v>272474.53658536583</v>
      </c>
      <c r="F119" s="523">
        <f t="shared" si="16"/>
        <v>5586010.5054076733</v>
      </c>
      <c r="G119" s="523">
        <f t="shared" si="17"/>
        <v>5722247.7737003565</v>
      </c>
      <c r="H119" s="526">
        <f t="shared" si="18"/>
        <v>922031.0657247114</v>
      </c>
      <c r="I119" s="577">
        <f t="shared" si="19"/>
        <v>922031.0657247114</v>
      </c>
      <c r="J119" s="514">
        <f t="shared" si="10"/>
        <v>0</v>
      </c>
      <c r="K119" s="514"/>
      <c r="L119" s="525"/>
      <c r="M119" s="514">
        <f t="shared" si="20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2039</v>
      </c>
      <c r="D120" s="374">
        <f>IF(F119+SUM(E$99:E119)=D$92,F119,D$92-SUM(E$99:E119))</f>
        <v>5586010.5054076733</v>
      </c>
      <c r="E120" s="522">
        <f>IF(+J96&lt;F119,J96,D120)</f>
        <v>272474.53658536583</v>
      </c>
      <c r="F120" s="523">
        <f t="shared" si="16"/>
        <v>5313535.9688223079</v>
      </c>
      <c r="G120" s="523">
        <f t="shared" si="17"/>
        <v>5449773.2371149901</v>
      </c>
      <c r="H120" s="526">
        <f t="shared" si="18"/>
        <v>891101.32949820906</v>
      </c>
      <c r="I120" s="577">
        <f t="shared" si="19"/>
        <v>891101.32949820906</v>
      </c>
      <c r="J120" s="514">
        <f t="shared" si="10"/>
        <v>0</v>
      </c>
      <c r="K120" s="514"/>
      <c r="L120" s="525"/>
      <c r="M120" s="514">
        <f t="shared" si="20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2040</v>
      </c>
      <c r="D121" s="374">
        <f>IF(F120+SUM(E$99:E120)=D$92,F120,D$92-SUM(E$99:E120))</f>
        <v>5313535.9688223079</v>
      </c>
      <c r="E121" s="522">
        <f>IF(+J96&lt;F120,J96,D121)</f>
        <v>272474.53658536583</v>
      </c>
      <c r="F121" s="523">
        <f t="shared" si="16"/>
        <v>5041061.4322369425</v>
      </c>
      <c r="G121" s="523">
        <f t="shared" si="17"/>
        <v>5177298.7005296256</v>
      </c>
      <c r="H121" s="526">
        <f t="shared" si="18"/>
        <v>860171.59327170695</v>
      </c>
      <c r="I121" s="577">
        <f t="shared" si="19"/>
        <v>860171.59327170695</v>
      </c>
      <c r="J121" s="514">
        <f t="shared" si="10"/>
        <v>0</v>
      </c>
      <c r="K121" s="514"/>
      <c r="L121" s="525"/>
      <c r="M121" s="514">
        <f t="shared" si="20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2041</v>
      </c>
      <c r="D122" s="374">
        <f>IF(F121+SUM(E$99:E121)=D$92,F121,D$92-SUM(E$99:E121))</f>
        <v>5041061.4322369425</v>
      </c>
      <c r="E122" s="522">
        <f>IF(+J96&lt;F121,J96,D122)</f>
        <v>272474.53658536583</v>
      </c>
      <c r="F122" s="523">
        <f t="shared" si="16"/>
        <v>4768586.895651577</v>
      </c>
      <c r="G122" s="523">
        <f t="shared" si="17"/>
        <v>4904824.1639442593</v>
      </c>
      <c r="H122" s="526">
        <f t="shared" si="18"/>
        <v>829241.85704520461</v>
      </c>
      <c r="I122" s="577">
        <f t="shared" si="19"/>
        <v>829241.85704520461</v>
      </c>
      <c r="J122" s="514">
        <f t="shared" si="10"/>
        <v>0</v>
      </c>
      <c r="K122" s="514"/>
      <c r="L122" s="525"/>
      <c r="M122" s="514">
        <f t="shared" si="20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2042</v>
      </c>
      <c r="D123" s="374">
        <f>IF(F122+SUM(E$99:E122)=D$92,F122,D$92-SUM(E$99:E122))</f>
        <v>4768586.895651577</v>
      </c>
      <c r="E123" s="522">
        <f>IF(+J96&lt;F122,J96,D123)</f>
        <v>272474.53658536583</v>
      </c>
      <c r="F123" s="523">
        <f t="shared" si="16"/>
        <v>4496112.3590662116</v>
      </c>
      <c r="G123" s="523">
        <f t="shared" si="17"/>
        <v>4632349.6273588948</v>
      </c>
      <c r="H123" s="526">
        <f t="shared" si="18"/>
        <v>798312.1208187025</v>
      </c>
      <c r="I123" s="577">
        <f t="shared" si="19"/>
        <v>798312.1208187025</v>
      </c>
      <c r="J123" s="514">
        <f t="shared" si="10"/>
        <v>0</v>
      </c>
      <c r="K123" s="514"/>
      <c r="L123" s="525"/>
      <c r="M123" s="514">
        <f t="shared" si="20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2043</v>
      </c>
      <c r="D124" s="374">
        <f>IF(F123+SUM(E$99:E123)=D$92,F123,D$92-SUM(E$99:E123))</f>
        <v>4496112.3590662116</v>
      </c>
      <c r="E124" s="522">
        <f>IF(+J96&lt;F123,J96,D124)</f>
        <v>272474.53658536583</v>
      </c>
      <c r="F124" s="523">
        <f t="shared" si="16"/>
        <v>4223637.8224808462</v>
      </c>
      <c r="G124" s="523">
        <f t="shared" si="17"/>
        <v>4359875.0907735284</v>
      </c>
      <c r="H124" s="526">
        <f t="shared" si="18"/>
        <v>767382.38459220016</v>
      </c>
      <c r="I124" s="577">
        <f t="shared" si="19"/>
        <v>767382.38459220016</v>
      </c>
      <c r="J124" s="514">
        <f t="shared" si="10"/>
        <v>0</v>
      </c>
      <c r="K124" s="514"/>
      <c r="L124" s="525"/>
      <c r="M124" s="514">
        <f t="shared" si="20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2044</v>
      </c>
      <c r="D125" s="374">
        <f>IF(F124+SUM(E$99:E124)=D$92,F124,D$92-SUM(E$99:E124))</f>
        <v>4223637.8224808462</v>
      </c>
      <c r="E125" s="522">
        <f>IF(+J96&lt;F124,J96,D125)</f>
        <v>272474.53658536583</v>
      </c>
      <c r="F125" s="523">
        <f t="shared" si="16"/>
        <v>3951163.2858954803</v>
      </c>
      <c r="G125" s="523">
        <f t="shared" si="17"/>
        <v>4087400.554188163</v>
      </c>
      <c r="H125" s="526">
        <f t="shared" si="18"/>
        <v>736452.64836569782</v>
      </c>
      <c r="I125" s="577">
        <f t="shared" si="19"/>
        <v>736452.64836569782</v>
      </c>
      <c r="J125" s="514">
        <f t="shared" si="10"/>
        <v>0</v>
      </c>
      <c r="K125" s="514"/>
      <c r="L125" s="525"/>
      <c r="M125" s="514">
        <f t="shared" si="20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2045</v>
      </c>
      <c r="D126" s="374">
        <f>IF(F125+SUM(E$99:E125)=D$92,F125,D$92-SUM(E$99:E125))</f>
        <v>3951163.2858954803</v>
      </c>
      <c r="E126" s="522">
        <f>IF(+J96&lt;F125,J96,D126)</f>
        <v>272474.53658536583</v>
      </c>
      <c r="F126" s="523">
        <f t="shared" si="16"/>
        <v>3678688.7493101144</v>
      </c>
      <c r="G126" s="523">
        <f t="shared" si="17"/>
        <v>3814926.0176027976</v>
      </c>
      <c r="H126" s="526">
        <f t="shared" si="18"/>
        <v>705522.91213919572</v>
      </c>
      <c r="I126" s="577">
        <f t="shared" si="19"/>
        <v>705522.91213919572</v>
      </c>
      <c r="J126" s="514">
        <f t="shared" si="10"/>
        <v>0</v>
      </c>
      <c r="K126" s="514"/>
      <c r="L126" s="525"/>
      <c r="M126" s="514">
        <f t="shared" si="20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2046</v>
      </c>
      <c r="D127" s="374">
        <f>IF(F126+SUM(E$99:E126)=D$92,F126,D$92-SUM(E$99:E126))</f>
        <v>3678688.7493101144</v>
      </c>
      <c r="E127" s="522">
        <f>IF(+J96&lt;F126,J96,D127)</f>
        <v>272474.53658536583</v>
      </c>
      <c r="F127" s="523">
        <f t="shared" si="16"/>
        <v>3406214.2127247485</v>
      </c>
      <c r="G127" s="523">
        <f t="shared" si="17"/>
        <v>3542451.4810174312</v>
      </c>
      <c r="H127" s="526">
        <f t="shared" si="18"/>
        <v>674593.17591269338</v>
      </c>
      <c r="I127" s="577">
        <f t="shared" si="19"/>
        <v>674593.17591269338</v>
      </c>
      <c r="J127" s="514">
        <f t="shared" si="10"/>
        <v>0</v>
      </c>
      <c r="K127" s="514"/>
      <c r="L127" s="525"/>
      <c r="M127" s="514">
        <f t="shared" si="20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2047</v>
      </c>
      <c r="D128" s="374">
        <f>IF(F127+SUM(E$99:E127)=D$92,F127,D$92-SUM(E$99:E127))</f>
        <v>3406214.2127247485</v>
      </c>
      <c r="E128" s="522">
        <f>IF(+J96&lt;F127,J96,D128)</f>
        <v>272474.53658536583</v>
      </c>
      <c r="F128" s="523">
        <f t="shared" si="16"/>
        <v>3133739.6761393826</v>
      </c>
      <c r="G128" s="523">
        <f t="shared" si="17"/>
        <v>3269976.9444320658</v>
      </c>
      <c r="H128" s="526">
        <f t="shared" si="18"/>
        <v>643663.43968619115</v>
      </c>
      <c r="I128" s="577">
        <f t="shared" si="19"/>
        <v>643663.43968619115</v>
      </c>
      <c r="J128" s="514">
        <f t="shared" si="10"/>
        <v>0</v>
      </c>
      <c r="K128" s="514"/>
      <c r="L128" s="525"/>
      <c r="M128" s="514">
        <f t="shared" si="20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2048</v>
      </c>
      <c r="D129" s="374">
        <f>IF(F128+SUM(E$99:E128)=D$92,F128,D$92-SUM(E$99:E128))</f>
        <v>3133739.6761393826</v>
      </c>
      <c r="E129" s="522">
        <f>IF(+J96&lt;F128,J96,D129)</f>
        <v>272474.53658536583</v>
      </c>
      <c r="F129" s="523">
        <f t="shared" si="16"/>
        <v>2861265.1395540168</v>
      </c>
      <c r="G129" s="523">
        <f t="shared" si="17"/>
        <v>2997502.4078466995</v>
      </c>
      <c r="H129" s="526">
        <f t="shared" si="18"/>
        <v>612733.70345968881</v>
      </c>
      <c r="I129" s="577">
        <f t="shared" si="19"/>
        <v>612733.70345968881</v>
      </c>
      <c r="J129" s="514">
        <f t="shared" si="10"/>
        <v>0</v>
      </c>
      <c r="K129" s="514"/>
      <c r="L129" s="525"/>
      <c r="M129" s="514">
        <f t="shared" si="20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2049</v>
      </c>
      <c r="D130" s="374">
        <f>IF(F129+SUM(E$99:E129)=D$92,F129,D$92-SUM(E$99:E129))</f>
        <v>2861265.1395540168</v>
      </c>
      <c r="E130" s="522">
        <f>IF(+J96&lt;F129,J96,D130)</f>
        <v>272474.53658536583</v>
      </c>
      <c r="F130" s="523">
        <f t="shared" si="16"/>
        <v>2588790.6029686509</v>
      </c>
      <c r="G130" s="523">
        <f t="shared" si="17"/>
        <v>2725027.871261334</v>
      </c>
      <c r="H130" s="526">
        <f t="shared" si="18"/>
        <v>581803.96723318659</v>
      </c>
      <c r="I130" s="577">
        <f t="shared" si="19"/>
        <v>581803.96723318659</v>
      </c>
      <c r="J130" s="514">
        <f t="shared" si="10"/>
        <v>0</v>
      </c>
      <c r="K130" s="514"/>
      <c r="L130" s="525"/>
      <c r="M130" s="514">
        <f t="shared" si="20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2050</v>
      </c>
      <c r="D131" s="374">
        <f>IF(F130+SUM(E$99:E130)=D$92,F130,D$92-SUM(E$99:E130))</f>
        <v>2588790.6029686509</v>
      </c>
      <c r="E131" s="522">
        <f>IF(+J96&lt;F130,J96,D131)</f>
        <v>272474.53658536583</v>
      </c>
      <c r="F131" s="523">
        <f t="shared" si="16"/>
        <v>2316316.066383285</v>
      </c>
      <c r="G131" s="523">
        <f t="shared" si="17"/>
        <v>2452553.3346759677</v>
      </c>
      <c r="H131" s="526">
        <f t="shared" si="18"/>
        <v>550874.23100668425</v>
      </c>
      <c r="I131" s="577">
        <f t="shared" si="19"/>
        <v>550874.23100668425</v>
      </c>
      <c r="J131" s="514">
        <f t="shared" ref="J131:J154" si="21">+I541-H541</f>
        <v>0</v>
      </c>
      <c r="K131" s="514"/>
      <c r="L131" s="525"/>
      <c r="M131" s="514">
        <f t="shared" ref="M131:M154" si="22">IF(L541&lt;&gt;0,+H541-L541,0)</f>
        <v>0</v>
      </c>
      <c r="N131" s="525"/>
      <c r="O131" s="514">
        <f t="shared" ref="O131:O154" si="23">IF(N541&lt;&gt;0,+I541-N541,0)</f>
        <v>0</v>
      </c>
      <c r="P131" s="514">
        <f t="shared" ref="P131:P154" si="24">+O541-M541</f>
        <v>0</v>
      </c>
    </row>
    <row r="132" spans="2:16">
      <c r="B132" s="195" t="str">
        <f t="shared" si="14"/>
        <v/>
      </c>
      <c r="C132" s="507">
        <f>IF(D93="","-",+C131+1)</f>
        <v>2051</v>
      </c>
      <c r="D132" s="374">
        <f>IF(F131+SUM(E$99:E131)=D$92,F131,D$92-SUM(E$99:E131))</f>
        <v>2316316.066383285</v>
      </c>
      <c r="E132" s="522">
        <f>IF(+J96&lt;F131,J96,D132)</f>
        <v>272474.53658536583</v>
      </c>
      <c r="F132" s="523">
        <f t="shared" si="16"/>
        <v>2043841.5297979191</v>
      </c>
      <c r="G132" s="523">
        <f t="shared" si="17"/>
        <v>2180078.7980906023</v>
      </c>
      <c r="H132" s="526">
        <f t="shared" si="18"/>
        <v>519944.49478018208</v>
      </c>
      <c r="I132" s="577">
        <f t="shared" si="19"/>
        <v>519944.49478018208</v>
      </c>
      <c r="J132" s="514">
        <f t="shared" si="21"/>
        <v>0</v>
      </c>
      <c r="K132" s="514"/>
      <c r="L132" s="525"/>
      <c r="M132" s="514">
        <f t="shared" si="22"/>
        <v>0</v>
      </c>
      <c r="N132" s="525"/>
      <c r="O132" s="514">
        <f t="shared" si="23"/>
        <v>0</v>
      </c>
      <c r="P132" s="514">
        <f t="shared" si="24"/>
        <v>0</v>
      </c>
    </row>
    <row r="133" spans="2:16">
      <c r="B133" s="195" t="str">
        <f t="shared" si="14"/>
        <v/>
      </c>
      <c r="C133" s="507">
        <f>IF(D93="","-",+C132+1)</f>
        <v>2052</v>
      </c>
      <c r="D133" s="374">
        <f>IF(F132+SUM(E$99:E132)=D$92,F132,D$92-SUM(E$99:E132))</f>
        <v>2043841.5297979191</v>
      </c>
      <c r="E133" s="522">
        <f>IF(+J96&lt;F132,J96,D133)</f>
        <v>272474.53658536583</v>
      </c>
      <c r="F133" s="523">
        <f t="shared" si="16"/>
        <v>1771366.9932125532</v>
      </c>
      <c r="G133" s="523">
        <f t="shared" si="17"/>
        <v>1907604.2615052362</v>
      </c>
      <c r="H133" s="526">
        <f t="shared" si="18"/>
        <v>489014.7585536798</v>
      </c>
      <c r="I133" s="577">
        <f t="shared" si="19"/>
        <v>489014.7585536798</v>
      </c>
      <c r="J133" s="514">
        <f t="shared" si="21"/>
        <v>0</v>
      </c>
      <c r="K133" s="514"/>
      <c r="L133" s="525"/>
      <c r="M133" s="514">
        <f t="shared" si="22"/>
        <v>0</v>
      </c>
      <c r="N133" s="525"/>
      <c r="O133" s="514">
        <f t="shared" si="23"/>
        <v>0</v>
      </c>
      <c r="P133" s="514">
        <f t="shared" si="24"/>
        <v>0</v>
      </c>
    </row>
    <row r="134" spans="2:16">
      <c r="B134" s="195" t="str">
        <f t="shared" si="14"/>
        <v/>
      </c>
      <c r="C134" s="507">
        <f>IF(D93="","-",+C133+1)</f>
        <v>2053</v>
      </c>
      <c r="D134" s="374">
        <f>IF(F133+SUM(E$99:E133)=D$92,F133,D$92-SUM(E$99:E133))</f>
        <v>1771366.9932125532</v>
      </c>
      <c r="E134" s="522">
        <f>IF(+J96&lt;F133,J96,D134)</f>
        <v>272474.53658536583</v>
      </c>
      <c r="F134" s="523">
        <f t="shared" si="16"/>
        <v>1498892.4566271873</v>
      </c>
      <c r="G134" s="523">
        <f t="shared" si="17"/>
        <v>1635129.7249198703</v>
      </c>
      <c r="H134" s="526">
        <f t="shared" si="18"/>
        <v>458085.02232717752</v>
      </c>
      <c r="I134" s="577">
        <f t="shared" si="19"/>
        <v>458085.02232717752</v>
      </c>
      <c r="J134" s="514">
        <f t="shared" si="21"/>
        <v>0</v>
      </c>
      <c r="K134" s="514"/>
      <c r="L134" s="525"/>
      <c r="M134" s="514">
        <f t="shared" si="22"/>
        <v>0</v>
      </c>
      <c r="N134" s="525"/>
      <c r="O134" s="514">
        <f t="shared" si="23"/>
        <v>0</v>
      </c>
      <c r="P134" s="514">
        <f t="shared" si="24"/>
        <v>0</v>
      </c>
    </row>
    <row r="135" spans="2:16">
      <c r="B135" s="195" t="str">
        <f t="shared" si="14"/>
        <v/>
      </c>
      <c r="C135" s="507">
        <f>IF(D93="","-",+C134+1)</f>
        <v>2054</v>
      </c>
      <c r="D135" s="374">
        <f>IF(F134+SUM(E$99:E134)=D$92,F134,D$92-SUM(E$99:E134))</f>
        <v>1498892.4566271873</v>
      </c>
      <c r="E135" s="522">
        <f>IF(+J96&lt;F134,J96,D135)</f>
        <v>272474.53658536583</v>
      </c>
      <c r="F135" s="523">
        <f t="shared" si="16"/>
        <v>1226417.9200418214</v>
      </c>
      <c r="G135" s="523">
        <f t="shared" si="17"/>
        <v>1362655.1883345044</v>
      </c>
      <c r="H135" s="526">
        <f t="shared" si="18"/>
        <v>427155.28610067524</v>
      </c>
      <c r="I135" s="577">
        <f t="shared" si="19"/>
        <v>427155.28610067524</v>
      </c>
      <c r="J135" s="514">
        <f t="shared" si="21"/>
        <v>0</v>
      </c>
      <c r="K135" s="514"/>
      <c r="L135" s="525"/>
      <c r="M135" s="514">
        <f t="shared" si="22"/>
        <v>0</v>
      </c>
      <c r="N135" s="525"/>
      <c r="O135" s="514">
        <f t="shared" si="23"/>
        <v>0</v>
      </c>
      <c r="P135" s="514">
        <f t="shared" si="24"/>
        <v>0</v>
      </c>
    </row>
    <row r="136" spans="2:16">
      <c r="B136" s="195" t="str">
        <f t="shared" si="14"/>
        <v/>
      </c>
      <c r="C136" s="507">
        <f>IF(D93="","-",+C135+1)</f>
        <v>2055</v>
      </c>
      <c r="D136" s="374">
        <f>IF(F135+SUM(E$99:E135)=D$92,F135,D$92-SUM(E$99:E135))</f>
        <v>1226417.9200418214</v>
      </c>
      <c r="E136" s="522">
        <f>IF(+J96&lt;F135,J96,D136)</f>
        <v>272474.53658536583</v>
      </c>
      <c r="F136" s="523">
        <f t="shared" si="16"/>
        <v>953943.38345645554</v>
      </c>
      <c r="G136" s="523">
        <f t="shared" si="17"/>
        <v>1090180.6517491385</v>
      </c>
      <c r="H136" s="526">
        <f t="shared" si="18"/>
        <v>396225.54987417295</v>
      </c>
      <c r="I136" s="577">
        <f t="shared" si="19"/>
        <v>396225.54987417295</v>
      </c>
      <c r="J136" s="514">
        <f t="shared" si="21"/>
        <v>0</v>
      </c>
      <c r="K136" s="514"/>
      <c r="L136" s="525"/>
      <c r="M136" s="514">
        <f t="shared" si="22"/>
        <v>0</v>
      </c>
      <c r="N136" s="525"/>
      <c r="O136" s="514">
        <f t="shared" si="23"/>
        <v>0</v>
      </c>
      <c r="P136" s="514">
        <f t="shared" si="24"/>
        <v>0</v>
      </c>
    </row>
    <row r="137" spans="2:16">
      <c r="B137" s="195" t="str">
        <f t="shared" si="14"/>
        <v/>
      </c>
      <c r="C137" s="507">
        <f>IF(D93="","-",+C136+1)</f>
        <v>2056</v>
      </c>
      <c r="D137" s="374">
        <f>IF(F136+SUM(E$99:E136)=D$92,F136,D$92-SUM(E$99:E136))</f>
        <v>953943.38345645554</v>
      </c>
      <c r="E137" s="522">
        <f>IF(+J96&lt;F136,J96,D137)</f>
        <v>272474.53658536583</v>
      </c>
      <c r="F137" s="523">
        <f t="shared" si="16"/>
        <v>681468.84687108966</v>
      </c>
      <c r="G137" s="523">
        <f t="shared" si="17"/>
        <v>817706.1151637726</v>
      </c>
      <c r="H137" s="526">
        <f t="shared" si="18"/>
        <v>365295.81364767067</v>
      </c>
      <c r="I137" s="577">
        <f t="shared" si="19"/>
        <v>365295.81364767067</v>
      </c>
      <c r="J137" s="514">
        <f t="shared" si="21"/>
        <v>0</v>
      </c>
      <c r="K137" s="514"/>
      <c r="L137" s="525"/>
      <c r="M137" s="514">
        <f t="shared" si="22"/>
        <v>0</v>
      </c>
      <c r="N137" s="525"/>
      <c r="O137" s="514">
        <f t="shared" si="23"/>
        <v>0</v>
      </c>
      <c r="P137" s="514">
        <f t="shared" si="24"/>
        <v>0</v>
      </c>
    </row>
    <row r="138" spans="2:16">
      <c r="B138" s="195" t="str">
        <f t="shared" si="14"/>
        <v/>
      </c>
      <c r="C138" s="507">
        <f>IF(D93="","-",+C137+1)</f>
        <v>2057</v>
      </c>
      <c r="D138" s="374">
        <f>IF(F137+SUM(E$99:E137)=D$92,F137,D$92-SUM(E$99:E137))</f>
        <v>681468.84687108966</v>
      </c>
      <c r="E138" s="522">
        <f>IF(+J96&lt;F137,J96,D138)</f>
        <v>272474.53658536583</v>
      </c>
      <c r="F138" s="523">
        <f t="shared" si="16"/>
        <v>408994.31028572383</v>
      </c>
      <c r="G138" s="523">
        <f t="shared" si="17"/>
        <v>545231.57857840671</v>
      </c>
      <c r="H138" s="526">
        <f t="shared" si="18"/>
        <v>334366.07742116845</v>
      </c>
      <c r="I138" s="577">
        <f t="shared" si="19"/>
        <v>334366.07742116845</v>
      </c>
      <c r="J138" s="514">
        <f t="shared" si="21"/>
        <v>0</v>
      </c>
      <c r="K138" s="514"/>
      <c r="L138" s="525"/>
      <c r="M138" s="514">
        <f t="shared" si="22"/>
        <v>0</v>
      </c>
      <c r="N138" s="525"/>
      <c r="O138" s="514">
        <f t="shared" si="23"/>
        <v>0</v>
      </c>
      <c r="P138" s="514">
        <f t="shared" si="24"/>
        <v>0</v>
      </c>
    </row>
    <row r="139" spans="2:16">
      <c r="B139" s="195" t="str">
        <f t="shared" si="14"/>
        <v/>
      </c>
      <c r="C139" s="507">
        <f>IF(D93="","-",+C138+1)</f>
        <v>2058</v>
      </c>
      <c r="D139" s="374">
        <f>IF(F138+SUM(E$99:E138)=D$92,F138,D$92-SUM(E$99:E138))</f>
        <v>408994.31028572383</v>
      </c>
      <c r="E139" s="522">
        <f>IF(+J96&lt;F138,J96,D139)</f>
        <v>272474.53658536583</v>
      </c>
      <c r="F139" s="523">
        <f t="shared" si="16"/>
        <v>136519.773700358</v>
      </c>
      <c r="G139" s="523">
        <f t="shared" si="17"/>
        <v>272757.04199304094</v>
      </c>
      <c r="H139" s="526">
        <f t="shared" si="18"/>
        <v>303436.34119466617</v>
      </c>
      <c r="I139" s="577">
        <f t="shared" si="19"/>
        <v>303436.34119466617</v>
      </c>
      <c r="J139" s="514">
        <f t="shared" si="21"/>
        <v>0</v>
      </c>
      <c r="K139" s="514"/>
      <c r="L139" s="525"/>
      <c r="M139" s="514">
        <f t="shared" si="22"/>
        <v>0</v>
      </c>
      <c r="N139" s="525"/>
      <c r="O139" s="514">
        <f t="shared" si="23"/>
        <v>0</v>
      </c>
      <c r="P139" s="514">
        <f t="shared" si="24"/>
        <v>0</v>
      </c>
    </row>
    <row r="140" spans="2:16">
      <c r="B140" s="195" t="str">
        <f t="shared" si="14"/>
        <v/>
      </c>
      <c r="C140" s="507">
        <f>IF(D93="","-",+C139+1)</f>
        <v>2059</v>
      </c>
      <c r="D140" s="374">
        <f>IF(F139+SUM(E$99:E139)=D$92,F139,D$92-SUM(E$99:E139))</f>
        <v>136519.773700358</v>
      </c>
      <c r="E140" s="522">
        <f>IF(+J96&lt;F139,J96,D140)</f>
        <v>136519.773700358</v>
      </c>
      <c r="F140" s="523">
        <f t="shared" si="16"/>
        <v>0</v>
      </c>
      <c r="G140" s="523">
        <f t="shared" si="17"/>
        <v>68259.886850178998</v>
      </c>
      <c r="H140" s="526">
        <f t="shared" si="18"/>
        <v>144268.24194838261</v>
      </c>
      <c r="I140" s="577">
        <f t="shared" si="19"/>
        <v>144268.24194838261</v>
      </c>
      <c r="J140" s="514">
        <f t="shared" si="21"/>
        <v>0</v>
      </c>
      <c r="K140" s="514"/>
      <c r="L140" s="525"/>
      <c r="M140" s="514">
        <f t="shared" si="22"/>
        <v>0</v>
      </c>
      <c r="N140" s="525"/>
      <c r="O140" s="514">
        <f t="shared" si="23"/>
        <v>0</v>
      </c>
      <c r="P140" s="514">
        <f t="shared" si="24"/>
        <v>0</v>
      </c>
    </row>
    <row r="141" spans="2:16">
      <c r="B141" s="195" t="str">
        <f t="shared" si="14"/>
        <v/>
      </c>
      <c r="C141" s="507">
        <f>IF(D93="","-",+C140+1)</f>
        <v>2060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6"/>
        <v>0</v>
      </c>
      <c r="G141" s="523">
        <f t="shared" si="17"/>
        <v>0</v>
      </c>
      <c r="H141" s="526">
        <f t="shared" si="18"/>
        <v>0</v>
      </c>
      <c r="I141" s="577">
        <f t="shared" si="19"/>
        <v>0</v>
      </c>
      <c r="J141" s="514">
        <f t="shared" si="21"/>
        <v>0</v>
      </c>
      <c r="K141" s="514"/>
      <c r="L141" s="525"/>
      <c r="M141" s="514">
        <f t="shared" si="22"/>
        <v>0</v>
      </c>
      <c r="N141" s="525"/>
      <c r="O141" s="514">
        <f t="shared" si="23"/>
        <v>0</v>
      </c>
      <c r="P141" s="514">
        <f t="shared" si="24"/>
        <v>0</v>
      </c>
    </row>
    <row r="142" spans="2:16">
      <c r="B142" s="195" t="str">
        <f t="shared" si="14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1"/>
        <v>0</v>
      </c>
      <c r="K142" s="514"/>
      <c r="L142" s="525"/>
      <c r="M142" s="514">
        <f t="shared" si="22"/>
        <v>0</v>
      </c>
      <c r="N142" s="525"/>
      <c r="O142" s="514">
        <f t="shared" si="23"/>
        <v>0</v>
      </c>
      <c r="P142" s="514">
        <f t="shared" si="24"/>
        <v>0</v>
      </c>
    </row>
    <row r="143" spans="2:16">
      <c r="B143" s="195" t="str">
        <f t="shared" si="14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1"/>
        <v>0</v>
      </c>
      <c r="K143" s="514"/>
      <c r="L143" s="525"/>
      <c r="M143" s="514">
        <f t="shared" si="22"/>
        <v>0</v>
      </c>
      <c r="N143" s="525"/>
      <c r="O143" s="514">
        <f t="shared" si="23"/>
        <v>0</v>
      </c>
      <c r="P143" s="514">
        <f t="shared" si="24"/>
        <v>0</v>
      </c>
    </row>
    <row r="144" spans="2:16">
      <c r="B144" s="195" t="str">
        <f t="shared" si="14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1"/>
        <v>0</v>
      </c>
      <c r="K144" s="514"/>
      <c r="L144" s="525"/>
      <c r="M144" s="514">
        <f t="shared" si="22"/>
        <v>0</v>
      </c>
      <c r="N144" s="525"/>
      <c r="O144" s="514">
        <f t="shared" si="23"/>
        <v>0</v>
      </c>
      <c r="P144" s="514">
        <f t="shared" si="24"/>
        <v>0</v>
      </c>
    </row>
    <row r="145" spans="2:16">
      <c r="B145" s="195" t="str">
        <f t="shared" si="14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1"/>
        <v>0</v>
      </c>
      <c r="K145" s="514"/>
      <c r="L145" s="525"/>
      <c r="M145" s="514">
        <f t="shared" si="22"/>
        <v>0</v>
      </c>
      <c r="N145" s="525"/>
      <c r="O145" s="514">
        <f t="shared" si="23"/>
        <v>0</v>
      </c>
      <c r="P145" s="514">
        <f t="shared" si="24"/>
        <v>0</v>
      </c>
    </row>
    <row r="146" spans="2:16">
      <c r="B146" s="195" t="str">
        <f t="shared" si="14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1"/>
        <v>0</v>
      </c>
      <c r="K146" s="514"/>
      <c r="L146" s="525"/>
      <c r="M146" s="514">
        <f t="shared" si="22"/>
        <v>0</v>
      </c>
      <c r="N146" s="525"/>
      <c r="O146" s="514">
        <f t="shared" si="23"/>
        <v>0</v>
      </c>
      <c r="P146" s="514">
        <f t="shared" si="24"/>
        <v>0</v>
      </c>
    </row>
    <row r="147" spans="2:16">
      <c r="B147" s="195" t="str">
        <f t="shared" si="14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1"/>
        <v>0</v>
      </c>
      <c r="K147" s="514"/>
      <c r="L147" s="525"/>
      <c r="M147" s="514">
        <f t="shared" si="22"/>
        <v>0</v>
      </c>
      <c r="N147" s="525"/>
      <c r="O147" s="514">
        <f t="shared" si="23"/>
        <v>0</v>
      </c>
      <c r="P147" s="514">
        <f t="shared" si="24"/>
        <v>0</v>
      </c>
    </row>
    <row r="148" spans="2:16">
      <c r="B148" s="195" t="str">
        <f t="shared" si="14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1"/>
        <v>0</v>
      </c>
      <c r="K148" s="514"/>
      <c r="L148" s="525"/>
      <c r="M148" s="514">
        <f t="shared" si="22"/>
        <v>0</v>
      </c>
      <c r="N148" s="525"/>
      <c r="O148" s="514">
        <f t="shared" si="23"/>
        <v>0</v>
      </c>
      <c r="P148" s="514">
        <f t="shared" si="24"/>
        <v>0</v>
      </c>
    </row>
    <row r="149" spans="2:16">
      <c r="B149" s="195" t="str">
        <f t="shared" si="14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1"/>
        <v>0</v>
      </c>
      <c r="K149" s="514"/>
      <c r="L149" s="525"/>
      <c r="M149" s="514">
        <f t="shared" si="22"/>
        <v>0</v>
      </c>
      <c r="N149" s="525"/>
      <c r="O149" s="514">
        <f t="shared" si="23"/>
        <v>0</v>
      </c>
      <c r="P149" s="514">
        <f t="shared" si="24"/>
        <v>0</v>
      </c>
    </row>
    <row r="150" spans="2:16">
      <c r="B150" s="195" t="str">
        <f t="shared" si="14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1"/>
        <v>0</v>
      </c>
      <c r="K150" s="514"/>
      <c r="L150" s="525"/>
      <c r="M150" s="514">
        <f t="shared" si="22"/>
        <v>0</v>
      </c>
      <c r="N150" s="525"/>
      <c r="O150" s="514">
        <f t="shared" si="23"/>
        <v>0</v>
      </c>
      <c r="P150" s="514">
        <f t="shared" si="24"/>
        <v>0</v>
      </c>
    </row>
    <row r="151" spans="2:16">
      <c r="B151" s="195" t="str">
        <f t="shared" si="14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1"/>
        <v>0</v>
      </c>
      <c r="K151" s="514"/>
      <c r="L151" s="525"/>
      <c r="M151" s="514">
        <f t="shared" si="22"/>
        <v>0</v>
      </c>
      <c r="N151" s="525"/>
      <c r="O151" s="514">
        <f t="shared" si="23"/>
        <v>0</v>
      </c>
      <c r="P151" s="514">
        <f t="shared" si="24"/>
        <v>0</v>
      </c>
    </row>
    <row r="152" spans="2:16">
      <c r="B152" s="195" t="str">
        <f t="shared" si="14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1"/>
        <v>0</v>
      </c>
      <c r="K152" s="514"/>
      <c r="L152" s="525"/>
      <c r="M152" s="514">
        <f t="shared" si="22"/>
        <v>0</v>
      </c>
      <c r="N152" s="525"/>
      <c r="O152" s="514">
        <f t="shared" si="23"/>
        <v>0</v>
      </c>
      <c r="P152" s="514">
        <f t="shared" si="24"/>
        <v>0</v>
      </c>
    </row>
    <row r="153" spans="2:16">
      <c r="B153" s="195" t="str">
        <f t="shared" si="14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1"/>
        <v>0</v>
      </c>
      <c r="K153" s="514"/>
      <c r="L153" s="525"/>
      <c r="M153" s="514">
        <f t="shared" si="22"/>
        <v>0</v>
      </c>
      <c r="N153" s="525"/>
      <c r="O153" s="514">
        <f t="shared" si="23"/>
        <v>0</v>
      </c>
      <c r="P153" s="514">
        <f t="shared" si="24"/>
        <v>0</v>
      </c>
    </row>
    <row r="154" spans="2:16" ht="13.5" thickBot="1">
      <c r="B154" s="195" t="str">
        <f t="shared" si="14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1"/>
        <v>0</v>
      </c>
      <c r="K154" s="514"/>
      <c r="L154" s="532"/>
      <c r="M154" s="533">
        <f t="shared" si="22"/>
        <v>0</v>
      </c>
      <c r="N154" s="532"/>
      <c r="O154" s="533">
        <f t="shared" si="23"/>
        <v>0</v>
      </c>
      <c r="P154" s="533">
        <f t="shared" si="24"/>
        <v>0</v>
      </c>
    </row>
    <row r="155" spans="2:16">
      <c r="C155" s="374" t="s">
        <v>78</v>
      </c>
      <c r="D155" s="375"/>
      <c r="E155" s="375">
        <f>SUM(E99:E154)</f>
        <v>11171456</v>
      </c>
      <c r="F155" s="375"/>
      <c r="G155" s="375"/>
      <c r="H155" s="375">
        <f>SUM(H99:H154)</f>
        <v>36988985.794421829</v>
      </c>
      <c r="I155" s="375">
        <f>SUM(I99:I154)</f>
        <v>36988985.794421829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zoomScale="80" zoomScaleNormal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69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1186882.8746105693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1186882.8746105693</v>
      </c>
      <c r="O6" s="269"/>
      <c r="P6" s="269"/>
    </row>
    <row r="7" spans="1:16" ht="13.5" thickBot="1">
      <c r="C7" s="467" t="s">
        <v>48</v>
      </c>
      <c r="D7" s="624" t="s">
        <v>427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426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9930039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236429.5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>+G17</f>
        <v>738358.52480493963</v>
      </c>
      <c r="L17" s="513">
        <f t="shared" ref="L17:L72" si="1">IF(K17&lt;&gt;0,+G17-K17,0)</f>
        <v>0</v>
      </c>
      <c r="M17" s="512">
        <f>+H17</f>
        <v>738358.52480493963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>+G18</f>
        <v>1350922.3521294959</v>
      </c>
      <c r="L18" s="519">
        <f t="shared" si="1"/>
        <v>0</v>
      </c>
      <c r="M18" s="518">
        <f>+H18</f>
        <v>1350922.3521294959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2019</v>
      </c>
      <c r="D19" s="631">
        <v>8984585.3658536579</v>
      </c>
      <c r="E19" s="630">
        <v>212837.20930232559</v>
      </c>
      <c r="F19" s="631">
        <v>8771748.1565513331</v>
      </c>
      <c r="G19" s="630">
        <v>1096709.0714176192</v>
      </c>
      <c r="H19" s="639">
        <v>1096709.0714176192</v>
      </c>
      <c r="I19" s="511">
        <f t="shared" si="0"/>
        <v>0</v>
      </c>
      <c r="J19" s="511"/>
      <c r="K19" s="518">
        <f>+G19</f>
        <v>1096709.0714176192</v>
      </c>
      <c r="L19" s="519">
        <f t="shared" ref="L19" si="4">IF(K19&lt;&gt;0,+G19-K19,0)</f>
        <v>0</v>
      </c>
      <c r="M19" s="518">
        <f>+H19</f>
        <v>1096709.0714176192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2020</v>
      </c>
      <c r="D20" s="631">
        <v>9297208.7804878056</v>
      </c>
      <c r="E20" s="630">
        <v>242196.07317073172</v>
      </c>
      <c r="F20" s="631">
        <v>9055012.7073170748</v>
      </c>
      <c r="G20" s="630">
        <v>1408425.5998329325</v>
      </c>
      <c r="H20" s="639">
        <v>1408425.5998329325</v>
      </c>
      <c r="I20" s="511">
        <f t="shared" si="0"/>
        <v>0</v>
      </c>
      <c r="J20" s="511"/>
      <c r="K20" s="518">
        <f>+G20</f>
        <v>1408425.5998329325</v>
      </c>
      <c r="L20" s="519">
        <f t="shared" ref="L20" si="6">IF(K20&lt;&gt;0,+G20-K20,0)</f>
        <v>0</v>
      </c>
      <c r="M20" s="518">
        <f>+H20</f>
        <v>1408425.5998329325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>IU</v>
      </c>
      <c r="C21" s="507">
        <f>IF(D11="","-",+C20+1)</f>
        <v>2021</v>
      </c>
      <c r="D21" s="631">
        <v>9084371.5711854789</v>
      </c>
      <c r="E21" s="630">
        <v>236429.5</v>
      </c>
      <c r="F21" s="631">
        <v>8847942.0711854789</v>
      </c>
      <c r="G21" s="630">
        <v>1186882.8746105693</v>
      </c>
      <c r="H21" s="639">
        <v>1186882.8746105693</v>
      </c>
      <c r="I21" s="511">
        <f t="shared" si="0"/>
        <v>0</v>
      </c>
      <c r="J21" s="511"/>
      <c r="K21" s="518">
        <f>+G21</f>
        <v>1186882.8746105693</v>
      </c>
      <c r="L21" s="519">
        <f t="shared" ref="L21" si="7">IF(K21&lt;&gt;0,+G21-K21,0)</f>
        <v>0</v>
      </c>
      <c r="M21" s="518">
        <f>+H21</f>
        <v>1186882.8746105693</v>
      </c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2022</v>
      </c>
      <c r="D22" s="523">
        <f>IF(F21+SUM(E$17:E21)=D$10,F21,D$10-SUM(E$17:E21))</f>
        <v>8847942.0711854789</v>
      </c>
      <c r="E22" s="522">
        <f>IF(+I14&lt;F21,I14,D22)</f>
        <v>236429.5</v>
      </c>
      <c r="F22" s="523">
        <f t="shared" ref="F22:F72" si="8">+D22-E22</f>
        <v>8611512.5711854789</v>
      </c>
      <c r="G22" s="524">
        <f t="shared" ref="G22:G72" si="9">+I$12*((D22+F22)/2)+E22</f>
        <v>1168921.2839307231</v>
      </c>
      <c r="H22" s="491">
        <f t="shared" ref="H22:H72" si="10">+I$13*((D22+F22)/2)+E22</f>
        <v>1168921.2839307231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2023</v>
      </c>
      <c r="D23" s="523">
        <f>IF(F22+SUM(E$17:E22)=D$10,F22,D$10-SUM(E$17:E22))</f>
        <v>8611512.5711854789</v>
      </c>
      <c r="E23" s="522">
        <f>IF(+I14&lt;F22,I14,D23)</f>
        <v>236429.5</v>
      </c>
      <c r="F23" s="523">
        <f t="shared" si="8"/>
        <v>8375083.0711854789</v>
      </c>
      <c r="G23" s="524">
        <f t="shared" si="9"/>
        <v>1143666.3638035147</v>
      </c>
      <c r="H23" s="491">
        <f t="shared" si="10"/>
        <v>1143666.3638035147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2024</v>
      </c>
      <c r="D24" s="523">
        <f>IF(F23+SUM(E$17:E23)=D$10,F23,D$10-SUM(E$17:E23))</f>
        <v>8375083.0711854789</v>
      </c>
      <c r="E24" s="522">
        <f>IF(+I14&lt;F23,I14,D24)</f>
        <v>236429.5</v>
      </c>
      <c r="F24" s="523">
        <f t="shared" si="8"/>
        <v>8138653.5711854789</v>
      </c>
      <c r="G24" s="524">
        <f t="shared" si="9"/>
        <v>1118411.4436763064</v>
      </c>
      <c r="H24" s="491">
        <f t="shared" si="10"/>
        <v>1118411.4436763064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2025</v>
      </c>
      <c r="D25" s="523">
        <f>IF(F24+SUM(E$17:E24)=D$10,F24,D$10-SUM(E$17:E24))</f>
        <v>8138653.5711854789</v>
      </c>
      <c r="E25" s="522">
        <f>IF(+I14&lt;F24,I14,D25)</f>
        <v>236429.5</v>
      </c>
      <c r="F25" s="523">
        <f t="shared" si="8"/>
        <v>7902224.0711854789</v>
      </c>
      <c r="G25" s="524">
        <f t="shared" si="9"/>
        <v>1093156.5235490978</v>
      </c>
      <c r="H25" s="491">
        <f t="shared" si="10"/>
        <v>1093156.5235490978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2026</v>
      </c>
      <c r="D26" s="523">
        <f>IF(F25+SUM(E$17:E25)=D$10,F25,D$10-SUM(E$17:E25))</f>
        <v>7902224.0711854789</v>
      </c>
      <c r="E26" s="522">
        <f>IF(+I14&lt;F25,I14,D26)</f>
        <v>236429.5</v>
      </c>
      <c r="F26" s="523">
        <f t="shared" si="8"/>
        <v>7665794.5711854789</v>
      </c>
      <c r="G26" s="524">
        <f t="shared" si="9"/>
        <v>1067901.6034218892</v>
      </c>
      <c r="H26" s="491">
        <f t="shared" si="10"/>
        <v>1067901.6034218892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2027</v>
      </c>
      <c r="D27" s="523">
        <f>IF(F26+SUM(E$17:E26)=D$10,F26,D$10-SUM(E$17:E26))</f>
        <v>7665794.5711854789</v>
      </c>
      <c r="E27" s="522">
        <f>IF(+I14&lt;F26,I14,D27)</f>
        <v>236429.5</v>
      </c>
      <c r="F27" s="523">
        <f t="shared" si="8"/>
        <v>7429365.0711854789</v>
      </c>
      <c r="G27" s="524">
        <f t="shared" si="9"/>
        <v>1042646.6832946808</v>
      </c>
      <c r="H27" s="491">
        <f t="shared" si="10"/>
        <v>1042646.6832946808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2028</v>
      </c>
      <c r="D28" s="523">
        <f>IF(F27+SUM(E$17:E27)=D$10,F27,D$10-SUM(E$17:E27))</f>
        <v>7429365.0711854789</v>
      </c>
      <c r="E28" s="522">
        <f>IF(+I14&lt;F27,I14,D28)</f>
        <v>236429.5</v>
      </c>
      <c r="F28" s="523">
        <f t="shared" si="8"/>
        <v>7192935.5711854789</v>
      </c>
      <c r="G28" s="524">
        <f t="shared" si="9"/>
        <v>1017391.7631674723</v>
      </c>
      <c r="H28" s="491">
        <f t="shared" si="10"/>
        <v>1017391.7631674723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2029</v>
      </c>
      <c r="D29" s="523">
        <f>IF(F28+SUM(E$17:E28)=D$10,F28,D$10-SUM(E$17:E28))</f>
        <v>7192935.5711854789</v>
      </c>
      <c r="E29" s="522">
        <f>IF(+I14&lt;F28,I14,D29)</f>
        <v>236429.5</v>
      </c>
      <c r="F29" s="523">
        <f t="shared" si="8"/>
        <v>6956506.0711854789</v>
      </c>
      <c r="G29" s="524">
        <f t="shared" si="9"/>
        <v>992136.84304026386</v>
      </c>
      <c r="H29" s="491">
        <f t="shared" si="10"/>
        <v>992136.84304026386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2030</v>
      </c>
      <c r="D30" s="523">
        <f>IF(F29+SUM(E$17:E29)=D$10,F29,D$10-SUM(E$17:E29))</f>
        <v>6956506.0711854789</v>
      </c>
      <c r="E30" s="522">
        <f>IF(+I14&lt;F29,I14,D30)</f>
        <v>236429.5</v>
      </c>
      <c r="F30" s="523">
        <f t="shared" si="8"/>
        <v>6720076.5711854789</v>
      </c>
      <c r="G30" s="524">
        <f t="shared" si="9"/>
        <v>966881.9229130554</v>
      </c>
      <c r="H30" s="491">
        <f t="shared" si="10"/>
        <v>966881.9229130554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2031</v>
      </c>
      <c r="D31" s="523">
        <f>IF(F30+SUM(E$17:E30)=D$10,F30,D$10-SUM(E$17:E30))</f>
        <v>6720076.5711854789</v>
      </c>
      <c r="E31" s="522">
        <f>IF(+I14&lt;F30,I14,D31)</f>
        <v>236429.5</v>
      </c>
      <c r="F31" s="523">
        <f t="shared" si="8"/>
        <v>6483647.0711854789</v>
      </c>
      <c r="G31" s="524">
        <f t="shared" si="9"/>
        <v>941627.00278584694</v>
      </c>
      <c r="H31" s="491">
        <f t="shared" si="10"/>
        <v>941627.00278584694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2032</v>
      </c>
      <c r="D32" s="523">
        <f>IF(F31+SUM(E$17:E31)=D$10,F31,D$10-SUM(E$17:E31))</f>
        <v>6483647.0711854789</v>
      </c>
      <c r="E32" s="522">
        <f>IF(+I14&lt;F31,I14,D32)</f>
        <v>236429.5</v>
      </c>
      <c r="F32" s="523">
        <f t="shared" si="8"/>
        <v>6247217.5711854789</v>
      </c>
      <c r="G32" s="524">
        <f t="shared" si="9"/>
        <v>916372.08265863836</v>
      </c>
      <c r="H32" s="491">
        <f t="shared" si="10"/>
        <v>916372.08265863836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2033</v>
      </c>
      <c r="D33" s="523">
        <f>IF(F32+SUM(E$17:E32)=D$10,F32,D$10-SUM(E$17:E32))</f>
        <v>6247217.5711854789</v>
      </c>
      <c r="E33" s="522">
        <f>IF(+I14&lt;F32,I14,D33)</f>
        <v>236429.5</v>
      </c>
      <c r="F33" s="523">
        <f t="shared" si="8"/>
        <v>6010788.0711854789</v>
      </c>
      <c r="G33" s="524">
        <f t="shared" si="9"/>
        <v>891117.1625314299</v>
      </c>
      <c r="H33" s="491">
        <f t="shared" si="10"/>
        <v>891117.1625314299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2034</v>
      </c>
      <c r="D34" s="523">
        <f>IF(F33+SUM(E$17:E33)=D$10,F33,D$10-SUM(E$17:E33))</f>
        <v>6010788.0711854789</v>
      </c>
      <c r="E34" s="522">
        <f>IF(+I14&lt;F33,I14,D34)</f>
        <v>236429.5</v>
      </c>
      <c r="F34" s="523">
        <f t="shared" si="8"/>
        <v>5774358.5711854789</v>
      </c>
      <c r="G34" s="524">
        <f t="shared" si="9"/>
        <v>865862.24240422144</v>
      </c>
      <c r="H34" s="491">
        <f t="shared" si="10"/>
        <v>865862.24240422144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2035</v>
      </c>
      <c r="D35" s="523">
        <f>IF(F34+SUM(E$17:E34)=D$10,F34,D$10-SUM(E$17:E34))</f>
        <v>5774358.5711854789</v>
      </c>
      <c r="E35" s="522">
        <f>IF(+I14&lt;F34,I14,D35)</f>
        <v>236429.5</v>
      </c>
      <c r="F35" s="523">
        <f t="shared" si="8"/>
        <v>5537929.0711854789</v>
      </c>
      <c r="G35" s="524">
        <f t="shared" si="9"/>
        <v>840607.32227701298</v>
      </c>
      <c r="H35" s="491">
        <f t="shared" si="10"/>
        <v>840607.32227701298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2036</v>
      </c>
      <c r="D36" s="523">
        <f>IF(F35+SUM(E$17:E35)=D$10,F35,D$10-SUM(E$17:E35))</f>
        <v>5537929.0711854789</v>
      </c>
      <c r="E36" s="522">
        <f>IF(+I14&lt;F35,I14,D36)</f>
        <v>236429.5</v>
      </c>
      <c r="F36" s="523">
        <f t="shared" si="8"/>
        <v>5301499.5711854789</v>
      </c>
      <c r="G36" s="524">
        <f t="shared" si="9"/>
        <v>815352.40214980452</v>
      </c>
      <c r="H36" s="491">
        <f t="shared" si="10"/>
        <v>815352.40214980452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2037</v>
      </c>
      <c r="D37" s="523">
        <f>IF(F36+SUM(E$17:E36)=D$10,F36,D$10-SUM(E$17:E36))</f>
        <v>5301499.5711854789</v>
      </c>
      <c r="E37" s="522">
        <f>IF(+I14&lt;F36,I14,D37)</f>
        <v>236429.5</v>
      </c>
      <c r="F37" s="523">
        <f t="shared" si="8"/>
        <v>5065070.0711854789</v>
      </c>
      <c r="G37" s="524">
        <f t="shared" si="9"/>
        <v>790097.48202259606</v>
      </c>
      <c r="H37" s="491">
        <f t="shared" si="10"/>
        <v>790097.48202259606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2038</v>
      </c>
      <c r="D38" s="523">
        <f>IF(F37+SUM(E$17:E37)=D$10,F37,D$10-SUM(E$17:E37))</f>
        <v>5065070.0711854789</v>
      </c>
      <c r="E38" s="522">
        <f>IF(+I14&lt;F37,I14,D38)</f>
        <v>236429.5</v>
      </c>
      <c r="F38" s="523">
        <f t="shared" si="8"/>
        <v>4828640.5711854789</v>
      </c>
      <c r="G38" s="524">
        <f t="shared" si="9"/>
        <v>764842.56189538748</v>
      </c>
      <c r="H38" s="491">
        <f t="shared" si="10"/>
        <v>764842.56189538748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2039</v>
      </c>
      <c r="D39" s="523">
        <f>IF(F38+SUM(E$17:E38)=D$10,F38,D$10-SUM(E$17:E38))</f>
        <v>4828640.5711854789</v>
      </c>
      <c r="E39" s="522">
        <f>IF(+I14&lt;F38,I14,D39)</f>
        <v>236429.5</v>
      </c>
      <c r="F39" s="523">
        <f t="shared" si="8"/>
        <v>4592211.0711854789</v>
      </c>
      <c r="G39" s="524">
        <f t="shared" si="9"/>
        <v>739587.64176817914</v>
      </c>
      <c r="H39" s="491">
        <f t="shared" si="10"/>
        <v>739587.64176817914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2040</v>
      </c>
      <c r="D40" s="523">
        <f>IF(F39+SUM(E$17:E39)=D$10,F39,D$10-SUM(E$17:E39))</f>
        <v>4592211.0711854789</v>
      </c>
      <c r="E40" s="522">
        <f>IF(+I14&lt;F39,I14,D40)</f>
        <v>236429.5</v>
      </c>
      <c r="F40" s="523">
        <f t="shared" si="8"/>
        <v>4355781.5711854789</v>
      </c>
      <c r="G40" s="524">
        <f t="shared" si="9"/>
        <v>714332.72164097056</v>
      </c>
      <c r="H40" s="491">
        <f t="shared" si="10"/>
        <v>714332.72164097056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2041</v>
      </c>
      <c r="D41" s="523">
        <f>IF(F40+SUM(E$17:E40)=D$10,F40,D$10-SUM(E$17:E40))</f>
        <v>4355781.5711854789</v>
      </c>
      <c r="E41" s="522">
        <f>IF(+I14&lt;F40,I14,D41)</f>
        <v>236429.5</v>
      </c>
      <c r="F41" s="523">
        <f t="shared" si="8"/>
        <v>4119352.0711854789</v>
      </c>
      <c r="G41" s="524">
        <f t="shared" si="9"/>
        <v>689077.8015137621</v>
      </c>
      <c r="H41" s="491">
        <f t="shared" si="10"/>
        <v>689077.8015137621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2042</v>
      </c>
      <c r="D42" s="523">
        <f>IF(F41+SUM(E$17:E41)=D$10,F41,D$10-SUM(E$17:E41))</f>
        <v>4119352.0711854789</v>
      </c>
      <c r="E42" s="522">
        <f>IF(+I14&lt;F41,I14,D42)</f>
        <v>236429.5</v>
      </c>
      <c r="F42" s="523">
        <f t="shared" si="8"/>
        <v>3882922.5711854789</v>
      </c>
      <c r="G42" s="524">
        <f t="shared" si="9"/>
        <v>663822.88138655364</v>
      </c>
      <c r="H42" s="491">
        <f t="shared" si="10"/>
        <v>663822.88138655364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2043</v>
      </c>
      <c r="D43" s="523">
        <f>IF(F42+SUM(E$17:E42)=D$10,F42,D$10-SUM(E$17:E42))</f>
        <v>3882922.5711854789</v>
      </c>
      <c r="E43" s="522">
        <f>IF(+I14&lt;F42,I14,D43)</f>
        <v>236429.5</v>
      </c>
      <c r="F43" s="523">
        <f t="shared" si="8"/>
        <v>3646493.0711854789</v>
      </c>
      <c r="G43" s="524">
        <f t="shared" si="9"/>
        <v>638567.96125934506</v>
      </c>
      <c r="H43" s="491">
        <f t="shared" si="10"/>
        <v>638567.96125934506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2044</v>
      </c>
      <c r="D44" s="523">
        <f>IF(F43+SUM(E$17:E43)=D$10,F43,D$10-SUM(E$17:E43))</f>
        <v>3646493.0711854789</v>
      </c>
      <c r="E44" s="522">
        <f>IF(+I14&lt;F43,I14,D44)</f>
        <v>236429.5</v>
      </c>
      <c r="F44" s="523">
        <f t="shared" si="8"/>
        <v>3410063.5711854789</v>
      </c>
      <c r="G44" s="524">
        <f t="shared" si="9"/>
        <v>613313.04113213671</v>
      </c>
      <c r="H44" s="491">
        <f t="shared" si="10"/>
        <v>613313.04113213671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2045</v>
      </c>
      <c r="D45" s="523">
        <f>IF(F44+SUM(E$17:E44)=D$10,F44,D$10-SUM(E$17:E44))</f>
        <v>3410063.5711854789</v>
      </c>
      <c r="E45" s="522">
        <f>IF(+I14&lt;F44,I14,D45)</f>
        <v>236429.5</v>
      </c>
      <c r="F45" s="523">
        <f t="shared" si="8"/>
        <v>3173634.0711854789</v>
      </c>
      <c r="G45" s="524">
        <f t="shared" si="9"/>
        <v>588058.12100492814</v>
      </c>
      <c r="H45" s="491">
        <f t="shared" si="10"/>
        <v>588058.12100492814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2046</v>
      </c>
      <c r="D46" s="523">
        <f>IF(F45+SUM(E$17:E45)=D$10,F45,D$10-SUM(E$17:E45))</f>
        <v>3173634.0711854789</v>
      </c>
      <c r="E46" s="522">
        <f>IF(+I14&lt;F45,I14,D46)</f>
        <v>236429.5</v>
      </c>
      <c r="F46" s="523">
        <f t="shared" si="8"/>
        <v>2937204.5711854789</v>
      </c>
      <c r="G46" s="524">
        <f t="shared" si="9"/>
        <v>562803.20087771968</v>
      </c>
      <c r="H46" s="491">
        <f t="shared" si="10"/>
        <v>562803.20087771968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2047</v>
      </c>
      <c r="D47" s="523">
        <f>IF(F46+SUM(E$17:E46)=D$10,F46,D$10-SUM(E$17:E46))</f>
        <v>2937204.5711854789</v>
      </c>
      <c r="E47" s="522">
        <f>IF(+I14&lt;F46,I14,D47)</f>
        <v>236429.5</v>
      </c>
      <c r="F47" s="523">
        <f t="shared" si="8"/>
        <v>2700775.0711854789</v>
      </c>
      <c r="G47" s="524">
        <f t="shared" si="9"/>
        <v>537548.28075051121</v>
      </c>
      <c r="H47" s="491">
        <f t="shared" si="10"/>
        <v>537548.28075051121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2048</v>
      </c>
      <c r="D48" s="523">
        <f>IF(F47+SUM(E$17:E47)=D$10,F47,D$10-SUM(E$17:E47))</f>
        <v>2700775.0711854789</v>
      </c>
      <c r="E48" s="522">
        <f>IF(+I14&lt;F47,I14,D48)</f>
        <v>236429.5</v>
      </c>
      <c r="F48" s="523">
        <f t="shared" si="8"/>
        <v>2464345.5711854789</v>
      </c>
      <c r="G48" s="524">
        <f t="shared" si="9"/>
        <v>512293.36062330269</v>
      </c>
      <c r="H48" s="491">
        <f t="shared" si="10"/>
        <v>512293.36062330269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2049</v>
      </c>
      <c r="D49" s="523">
        <f>IF(F48+SUM(E$17:E48)=D$10,F48,D$10-SUM(E$17:E48))</f>
        <v>2464345.5711854789</v>
      </c>
      <c r="E49" s="522">
        <f>IF(+I14&lt;F48,I14,D49)</f>
        <v>236429.5</v>
      </c>
      <c r="F49" s="523">
        <f t="shared" si="8"/>
        <v>2227916.0711854789</v>
      </c>
      <c r="G49" s="524">
        <f t="shared" si="9"/>
        <v>487038.44049609423</v>
      </c>
      <c r="H49" s="491">
        <f t="shared" si="10"/>
        <v>487038.44049609423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2050</v>
      </c>
      <c r="D50" s="523">
        <f>IF(F49+SUM(E$17:E49)=D$10,F49,D$10-SUM(E$17:E49))</f>
        <v>2227916.0711854789</v>
      </c>
      <c r="E50" s="522">
        <f>IF(+I14&lt;F49,I14,D50)</f>
        <v>236429.5</v>
      </c>
      <c r="F50" s="523">
        <f t="shared" si="8"/>
        <v>1991486.5711854789</v>
      </c>
      <c r="G50" s="524">
        <f t="shared" si="9"/>
        <v>461783.52036888577</v>
      </c>
      <c r="H50" s="491">
        <f t="shared" si="10"/>
        <v>461783.52036888577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2051</v>
      </c>
      <c r="D51" s="523">
        <f>IF(F50+SUM(E$17:E50)=D$10,F50,D$10-SUM(E$17:E50))</f>
        <v>1991486.5711854789</v>
      </c>
      <c r="E51" s="522">
        <f>IF(+I14&lt;F50,I14,D51)</f>
        <v>236429.5</v>
      </c>
      <c r="F51" s="523">
        <f t="shared" si="8"/>
        <v>1755057.0711854789</v>
      </c>
      <c r="G51" s="524">
        <f t="shared" si="9"/>
        <v>436528.60024167725</v>
      </c>
      <c r="H51" s="491">
        <f t="shared" si="10"/>
        <v>436528.60024167725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2052</v>
      </c>
      <c r="D52" s="523">
        <f>IF(F51+SUM(E$17:E51)=D$10,F51,D$10-SUM(E$17:E51))</f>
        <v>1755057.0711854789</v>
      </c>
      <c r="E52" s="522">
        <f>IF(+I14&lt;F51,I14,D52)</f>
        <v>236429.5</v>
      </c>
      <c r="F52" s="523">
        <f t="shared" si="8"/>
        <v>1518627.5711854789</v>
      </c>
      <c r="G52" s="524">
        <f t="shared" si="9"/>
        <v>411273.68011446879</v>
      </c>
      <c r="H52" s="491">
        <f t="shared" si="10"/>
        <v>411273.68011446879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2053</v>
      </c>
      <c r="D53" s="523">
        <f>IF(F52+SUM(E$17:E52)=D$10,F52,D$10-SUM(E$17:E52))</f>
        <v>1518627.5711854789</v>
      </c>
      <c r="E53" s="522">
        <f>IF(+I14&lt;F52,I14,D53)</f>
        <v>236429.5</v>
      </c>
      <c r="F53" s="523">
        <f t="shared" si="8"/>
        <v>1282198.0711854789</v>
      </c>
      <c r="G53" s="524">
        <f t="shared" si="9"/>
        <v>386018.75998726033</v>
      </c>
      <c r="H53" s="491">
        <f t="shared" si="10"/>
        <v>386018.75998726033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2054</v>
      </c>
      <c r="D54" s="523">
        <f>IF(F53+SUM(E$17:E53)=D$10,F53,D$10-SUM(E$17:E53))</f>
        <v>1282198.0711854789</v>
      </c>
      <c r="E54" s="522">
        <f>IF(+I14&lt;F53,I14,D54)</f>
        <v>236429.5</v>
      </c>
      <c r="F54" s="523">
        <f t="shared" si="8"/>
        <v>1045768.5711854789</v>
      </c>
      <c r="G54" s="524">
        <f t="shared" si="9"/>
        <v>360763.83986005187</v>
      </c>
      <c r="H54" s="491">
        <f t="shared" si="10"/>
        <v>360763.83986005187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2055</v>
      </c>
      <c r="D55" s="523">
        <f>IF(F54+SUM(E$17:E54)=D$10,F54,D$10-SUM(E$17:E54))</f>
        <v>1045768.5711854789</v>
      </c>
      <c r="E55" s="522">
        <f>IF(+I14&lt;F54,I14,D55)</f>
        <v>236429.5</v>
      </c>
      <c r="F55" s="523">
        <f t="shared" si="8"/>
        <v>809339.07118547894</v>
      </c>
      <c r="G55" s="524">
        <f t="shared" si="9"/>
        <v>335508.91973284335</v>
      </c>
      <c r="H55" s="491">
        <f t="shared" si="10"/>
        <v>335508.91973284335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2056</v>
      </c>
      <c r="D56" s="523">
        <f>IF(F55+SUM(E$17:E55)=D$10,F55,D$10-SUM(E$17:E55))</f>
        <v>809339.07118547894</v>
      </c>
      <c r="E56" s="522">
        <f>IF(+I14&lt;F55,I14,D56)</f>
        <v>236429.5</v>
      </c>
      <c r="F56" s="523">
        <f t="shared" si="8"/>
        <v>572909.57118547894</v>
      </c>
      <c r="G56" s="524">
        <f t="shared" si="9"/>
        <v>310253.99960563489</v>
      </c>
      <c r="H56" s="491">
        <f t="shared" si="10"/>
        <v>310253.99960563489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2057</v>
      </c>
      <c r="D57" s="523">
        <f>IF(F56+SUM(E$17:E56)=D$10,F56,D$10-SUM(E$17:E56))</f>
        <v>572909.57118547894</v>
      </c>
      <c r="E57" s="522">
        <f>IF(+I14&lt;F56,I14,D57)</f>
        <v>236429.5</v>
      </c>
      <c r="F57" s="523">
        <f t="shared" si="8"/>
        <v>336480.07118547894</v>
      </c>
      <c r="G57" s="524">
        <f t="shared" si="9"/>
        <v>284999.07947842637</v>
      </c>
      <c r="H57" s="491">
        <f t="shared" si="10"/>
        <v>284999.07947842637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2058</v>
      </c>
      <c r="D58" s="523">
        <f>IF(F57+SUM(E$17:E57)=D$10,F57,D$10-SUM(E$17:E57))</f>
        <v>336480.07118547894</v>
      </c>
      <c r="E58" s="522">
        <f>IF(+I14&lt;F57,I14,D58)</f>
        <v>236429.5</v>
      </c>
      <c r="F58" s="523">
        <f t="shared" si="8"/>
        <v>100050.57118547894</v>
      </c>
      <c r="G58" s="524">
        <f t="shared" si="9"/>
        <v>259744.15935121791</v>
      </c>
      <c r="H58" s="491">
        <f t="shared" si="10"/>
        <v>259744.15935121791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2059</v>
      </c>
      <c r="D59" s="523">
        <f>IF(F58+SUM(E$17:E58)=D$10,F58,D$10-SUM(E$17:E58))</f>
        <v>100050.57118547894</v>
      </c>
      <c r="E59" s="522">
        <f>IF(+I14&lt;F58,I14,D59)</f>
        <v>100050.57118547894</v>
      </c>
      <c r="F59" s="523">
        <f t="shared" si="8"/>
        <v>0</v>
      </c>
      <c r="G59" s="524">
        <f t="shared" si="9"/>
        <v>105394.17082928578</v>
      </c>
      <c r="H59" s="491">
        <f t="shared" si="10"/>
        <v>105394.17082928578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9"/>
        <v>0</v>
      </c>
      <c r="H60" s="491">
        <f t="shared" si="10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9930039</v>
      </c>
      <c r="F73" s="375"/>
      <c r="G73" s="375">
        <f>SUM(G17:G72)</f>
        <v>32317003.294340752</v>
      </c>
      <c r="H73" s="375">
        <f>SUM(H17:H72)</f>
        <v>32317003.294340752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1186882.8746105693</v>
      </c>
      <c r="N87" s="546">
        <f>IF(J92&lt;D11,0,VLOOKUP(J92,C17:O72,11))</f>
        <v>1186882.8746105693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1256255.7832385232</v>
      </c>
      <c r="N88" s="550">
        <f>IF(J92&lt;D11,0,VLOOKUP(J92,C99:P154,7))</f>
        <v>1256255.7832385232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69372.908627953846</v>
      </c>
      <c r="N89" s="555">
        <f>+N88-N87</f>
        <v>69372.908627953846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9930039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242196.07317073172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2017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11">+I99-H99</f>
        <v>0</v>
      </c>
      <c r="K99" s="514"/>
      <c r="L99" s="512">
        <f>+H99</f>
        <v>692287.9381010225</v>
      </c>
      <c r="M99" s="513">
        <f t="shared" ref="M99:M100" si="12">IF(L99&lt;&gt;0,+H99-L99,0)</f>
        <v>0</v>
      </c>
      <c r="N99" s="512">
        <f>+I99</f>
        <v>692287.9381010225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>
      <c r="B100" s="195" t="str">
        <f>IF(D100=F99,"","IU")</f>
        <v/>
      </c>
      <c r="C100" s="507">
        <f>IF(D93="","-",+C99+1)</f>
        <v>2018</v>
      </c>
      <c r="D100" s="629">
        <v>9752716.875</v>
      </c>
      <c r="E100" s="630">
        <v>230931.13953488372</v>
      </c>
      <c r="F100" s="631">
        <v>9521785.7354651168</v>
      </c>
      <c r="G100" s="631">
        <v>9637251.3052325584</v>
      </c>
      <c r="H100" s="633">
        <v>1262507.7864101741</v>
      </c>
      <c r="I100" s="634">
        <v>1262507.7864101741</v>
      </c>
      <c r="J100" s="514">
        <f t="shared" si="11"/>
        <v>0</v>
      </c>
      <c r="K100" s="514"/>
      <c r="L100" s="655">
        <f>+H100</f>
        <v>1262507.7864101741</v>
      </c>
      <c r="M100" s="514">
        <f t="shared" si="12"/>
        <v>0</v>
      </c>
      <c r="N100" s="655">
        <f>+I100</f>
        <v>1262507.7864101741</v>
      </c>
      <c r="O100" s="514">
        <f t="shared" si="13"/>
        <v>0</v>
      </c>
      <c r="P100" s="514">
        <f t="shared" si="14"/>
        <v>0</v>
      </c>
    </row>
    <row r="101" spans="1:16">
      <c r="B101" s="195" t="str">
        <f t="shared" ref="B101:B154" si="15">IF(D101=F100,"","IU")</f>
        <v/>
      </c>
      <c r="C101" s="507">
        <f>IF(D93="","-",+C100+1)</f>
        <v>2019</v>
      </c>
      <c r="D101" s="629">
        <v>9521785.7354651168</v>
      </c>
      <c r="E101" s="630">
        <v>230931.13953488372</v>
      </c>
      <c r="F101" s="631">
        <v>9290854.5959302336</v>
      </c>
      <c r="G101" s="631">
        <v>9406320.1656976752</v>
      </c>
      <c r="H101" s="633">
        <v>1237788.7910207789</v>
      </c>
      <c r="I101" s="634">
        <v>1237788.7910207789</v>
      </c>
      <c r="J101" s="514">
        <f t="shared" si="11"/>
        <v>0</v>
      </c>
      <c r="K101" s="514"/>
      <c r="L101" s="655">
        <f>+H101</f>
        <v>1237788.7910207789</v>
      </c>
      <c r="M101" s="514">
        <f t="shared" ref="M101" si="16">IF(L101&lt;&gt;0,+H101-L101,0)</f>
        <v>0</v>
      </c>
      <c r="N101" s="655">
        <f>+I101</f>
        <v>1237788.7910207789</v>
      </c>
      <c r="O101" s="514">
        <f t="shared" si="13"/>
        <v>0</v>
      </c>
      <c r="P101" s="514">
        <f t="shared" si="14"/>
        <v>0</v>
      </c>
    </row>
    <row r="102" spans="1:16">
      <c r="B102" s="195" t="str">
        <f t="shared" si="15"/>
        <v/>
      </c>
      <c r="C102" s="507">
        <f>IF(D93="","-",+C101+1)</f>
        <v>2020</v>
      </c>
      <c r="D102" s="629">
        <v>9290854.5959302336</v>
      </c>
      <c r="E102" s="630">
        <v>236429.5</v>
      </c>
      <c r="F102" s="631">
        <v>9054425.0959302336</v>
      </c>
      <c r="G102" s="631">
        <v>9172639.8459302336</v>
      </c>
      <c r="H102" s="633">
        <v>1223165.5223756898</v>
      </c>
      <c r="I102" s="634">
        <v>1223165.5223756898</v>
      </c>
      <c r="J102" s="514">
        <f t="shared" si="11"/>
        <v>0</v>
      </c>
      <c r="K102" s="514"/>
      <c r="L102" s="655">
        <f>+H102</f>
        <v>1223165.5223756898</v>
      </c>
      <c r="M102" s="514">
        <f t="shared" ref="M102" si="17">IF(L102&lt;&gt;0,+H102-L102,0)</f>
        <v>0</v>
      </c>
      <c r="N102" s="655">
        <f>+I102</f>
        <v>1223165.5223756898</v>
      </c>
      <c r="O102" s="514">
        <f t="shared" si="13"/>
        <v>0</v>
      </c>
      <c r="P102" s="514">
        <f t="shared" si="14"/>
        <v>0</v>
      </c>
    </row>
    <row r="103" spans="1:16">
      <c r="B103" s="195" t="str">
        <f t="shared" si="15"/>
        <v/>
      </c>
      <c r="C103" s="507">
        <f>IF(D93="","-",+C102+1)</f>
        <v>2021</v>
      </c>
      <c r="D103" s="374">
        <f>IF(F102+SUM(E$99:E102)=D$92,F102,D$92-SUM(E$99:E102))</f>
        <v>9054425.0959302336</v>
      </c>
      <c r="E103" s="522">
        <f>IF(+J96&lt;F102,J96,D103)</f>
        <v>242196.07317073172</v>
      </c>
      <c r="F103" s="523">
        <f t="shared" ref="F103:F154" si="18">+D103-E103</f>
        <v>8812229.0227595028</v>
      </c>
      <c r="G103" s="523">
        <f t="shared" ref="G103:G154" si="19">+(F103+D103)/2</f>
        <v>8933327.0593448691</v>
      </c>
      <c r="H103" s="526">
        <f t="shared" ref="H103:H154" si="20">+J$94*G103+E103</f>
        <v>1256255.7832385232</v>
      </c>
      <c r="I103" s="577">
        <f t="shared" ref="I103:I154" si="21">+J$95*G103+E103</f>
        <v>1256255.7832385232</v>
      </c>
      <c r="J103" s="514">
        <f t="shared" si="11"/>
        <v>0</v>
      </c>
      <c r="K103" s="514"/>
      <c r="L103" s="525"/>
      <c r="M103" s="514">
        <f t="shared" ref="M103:M130" si="22">IF(L103&lt;&gt;0,+H103-L103,0)</f>
        <v>0</v>
      </c>
      <c r="N103" s="525"/>
      <c r="O103" s="514">
        <f t="shared" si="13"/>
        <v>0</v>
      </c>
      <c r="P103" s="514">
        <f t="shared" si="14"/>
        <v>0</v>
      </c>
    </row>
    <row r="104" spans="1:16">
      <c r="B104" s="195" t="str">
        <f t="shared" si="15"/>
        <v/>
      </c>
      <c r="C104" s="507">
        <f>IF(D93="","-",+C103+1)</f>
        <v>2022</v>
      </c>
      <c r="D104" s="374">
        <f>IF(F103+SUM(E$99:E103)=D$92,F103,D$92-SUM(E$99:E103))</f>
        <v>8812229.0227595028</v>
      </c>
      <c r="E104" s="522">
        <f>IF(+J96&lt;F103,J96,D104)</f>
        <v>242196.07317073172</v>
      </c>
      <c r="F104" s="523">
        <f t="shared" si="18"/>
        <v>8570032.9495887719</v>
      </c>
      <c r="G104" s="523">
        <f t="shared" si="19"/>
        <v>8691130.9861741364</v>
      </c>
      <c r="H104" s="526">
        <f t="shared" si="20"/>
        <v>1228763.0833622599</v>
      </c>
      <c r="I104" s="577">
        <f t="shared" si="21"/>
        <v>1228763.0833622599</v>
      </c>
      <c r="J104" s="514">
        <f t="shared" si="11"/>
        <v>0</v>
      </c>
      <c r="K104" s="514"/>
      <c r="L104" s="525"/>
      <c r="M104" s="514">
        <f t="shared" si="22"/>
        <v>0</v>
      </c>
      <c r="N104" s="525"/>
      <c r="O104" s="514">
        <f t="shared" si="13"/>
        <v>0</v>
      </c>
      <c r="P104" s="514">
        <f t="shared" si="14"/>
        <v>0</v>
      </c>
    </row>
    <row r="105" spans="1:16">
      <c r="B105" s="195" t="str">
        <f t="shared" si="15"/>
        <v/>
      </c>
      <c r="C105" s="507">
        <f>IF(D93="","-",+C104+1)</f>
        <v>2023</v>
      </c>
      <c r="D105" s="374">
        <f>IF(F104+SUM(E$99:E104)=D$92,F104,D$92-SUM(E$99:E104))</f>
        <v>8570032.9495887719</v>
      </c>
      <c r="E105" s="522">
        <f>IF(+J96&lt;F104,J96,D105)</f>
        <v>242196.07317073172</v>
      </c>
      <c r="F105" s="523">
        <f t="shared" si="18"/>
        <v>8327836.8764180401</v>
      </c>
      <c r="G105" s="523">
        <f t="shared" si="19"/>
        <v>8448934.9130034056</v>
      </c>
      <c r="H105" s="526">
        <f t="shared" si="20"/>
        <v>1201270.3834859966</v>
      </c>
      <c r="I105" s="577">
        <f t="shared" si="21"/>
        <v>1201270.3834859966</v>
      </c>
      <c r="J105" s="514">
        <f t="shared" si="11"/>
        <v>0</v>
      </c>
      <c r="K105" s="514"/>
      <c r="L105" s="525"/>
      <c r="M105" s="514">
        <f t="shared" si="22"/>
        <v>0</v>
      </c>
      <c r="N105" s="525"/>
      <c r="O105" s="514">
        <f t="shared" si="13"/>
        <v>0</v>
      </c>
      <c r="P105" s="514">
        <f t="shared" si="14"/>
        <v>0</v>
      </c>
    </row>
    <row r="106" spans="1:16">
      <c r="B106" s="195" t="str">
        <f t="shared" si="15"/>
        <v/>
      </c>
      <c r="C106" s="507">
        <f>IF(D93="","-",+C105+1)</f>
        <v>2024</v>
      </c>
      <c r="D106" s="374">
        <f>IF(F105+SUM(E$99:E105)=D$92,F105,D$92-SUM(E$99:E105))</f>
        <v>8327836.8764180401</v>
      </c>
      <c r="E106" s="522">
        <f>IF(+J96&lt;F105,J96,D106)</f>
        <v>242196.07317073172</v>
      </c>
      <c r="F106" s="523">
        <f t="shared" si="18"/>
        <v>8085640.8032473084</v>
      </c>
      <c r="G106" s="523">
        <f t="shared" si="19"/>
        <v>8206738.8398326747</v>
      </c>
      <c r="H106" s="526">
        <f t="shared" si="20"/>
        <v>1173777.6836097336</v>
      </c>
      <c r="I106" s="577">
        <f t="shared" si="21"/>
        <v>1173777.6836097336</v>
      </c>
      <c r="J106" s="514">
        <f t="shared" si="11"/>
        <v>0</v>
      </c>
      <c r="K106" s="514"/>
      <c r="L106" s="525"/>
      <c r="M106" s="514">
        <f t="shared" si="22"/>
        <v>0</v>
      </c>
      <c r="N106" s="525"/>
      <c r="O106" s="514">
        <f t="shared" si="13"/>
        <v>0</v>
      </c>
      <c r="P106" s="514">
        <f t="shared" si="14"/>
        <v>0</v>
      </c>
    </row>
    <row r="107" spans="1:16">
      <c r="B107" s="195" t="str">
        <f t="shared" si="15"/>
        <v/>
      </c>
      <c r="C107" s="507">
        <f>IF(D93="","-",+C106+1)</f>
        <v>2025</v>
      </c>
      <c r="D107" s="374">
        <f>IF(F106+SUM(E$99:E106)=D$92,F106,D$92-SUM(E$99:E106))</f>
        <v>8085640.8032473084</v>
      </c>
      <c r="E107" s="522">
        <f>IF(+J96&lt;F106,J96,D107)</f>
        <v>242196.07317073172</v>
      </c>
      <c r="F107" s="523">
        <f t="shared" si="18"/>
        <v>7843444.7300765766</v>
      </c>
      <c r="G107" s="523">
        <f t="shared" si="19"/>
        <v>7964542.766661942</v>
      </c>
      <c r="H107" s="526">
        <f t="shared" si="20"/>
        <v>1146284.9837334701</v>
      </c>
      <c r="I107" s="577">
        <f t="shared" si="21"/>
        <v>1146284.9837334701</v>
      </c>
      <c r="J107" s="514">
        <f t="shared" si="11"/>
        <v>0</v>
      </c>
      <c r="K107" s="514"/>
      <c r="L107" s="525"/>
      <c r="M107" s="514">
        <f t="shared" si="22"/>
        <v>0</v>
      </c>
      <c r="N107" s="525"/>
      <c r="O107" s="514">
        <f t="shared" si="13"/>
        <v>0</v>
      </c>
      <c r="P107" s="514">
        <f t="shared" si="14"/>
        <v>0</v>
      </c>
    </row>
    <row r="108" spans="1:16">
      <c r="B108" s="195" t="str">
        <f t="shared" si="15"/>
        <v/>
      </c>
      <c r="C108" s="507">
        <f>IF(D93="","-",+C107+1)</f>
        <v>2026</v>
      </c>
      <c r="D108" s="374">
        <f>IF(F107+SUM(E$99:E107)=D$92,F107,D$92-SUM(E$99:E107))</f>
        <v>7843444.7300765766</v>
      </c>
      <c r="E108" s="522">
        <f>IF(+J96&lt;F107,J96,D108)</f>
        <v>242196.07317073172</v>
      </c>
      <c r="F108" s="523">
        <f t="shared" si="18"/>
        <v>7601248.6569058448</v>
      </c>
      <c r="G108" s="523">
        <f t="shared" si="19"/>
        <v>7722346.6934912112</v>
      </c>
      <c r="H108" s="526">
        <f t="shared" si="20"/>
        <v>1118792.283857207</v>
      </c>
      <c r="I108" s="577">
        <f t="shared" si="21"/>
        <v>1118792.283857207</v>
      </c>
      <c r="J108" s="514">
        <f t="shared" si="11"/>
        <v>0</v>
      </c>
      <c r="K108" s="514"/>
      <c r="L108" s="525"/>
      <c r="M108" s="514">
        <f t="shared" si="22"/>
        <v>0</v>
      </c>
      <c r="N108" s="525"/>
      <c r="O108" s="514">
        <f t="shared" si="13"/>
        <v>0</v>
      </c>
      <c r="P108" s="514">
        <f t="shared" si="14"/>
        <v>0</v>
      </c>
    </row>
    <row r="109" spans="1:16">
      <c r="B109" s="195" t="str">
        <f t="shared" si="15"/>
        <v/>
      </c>
      <c r="C109" s="507">
        <f>IF(D93="","-",+C108+1)</f>
        <v>2027</v>
      </c>
      <c r="D109" s="374">
        <f>IF(F108+SUM(E$99:E108)=D$92,F108,D$92-SUM(E$99:E108))</f>
        <v>7601248.6569058448</v>
      </c>
      <c r="E109" s="522">
        <f>IF(+J96&lt;F108,J96,D109)</f>
        <v>242196.07317073172</v>
      </c>
      <c r="F109" s="523">
        <f t="shared" si="18"/>
        <v>7359052.583735113</v>
      </c>
      <c r="G109" s="523">
        <f t="shared" si="19"/>
        <v>7480150.6203204785</v>
      </c>
      <c r="H109" s="526">
        <f t="shared" si="20"/>
        <v>1091299.5839809438</v>
      </c>
      <c r="I109" s="577">
        <f t="shared" si="21"/>
        <v>1091299.5839809438</v>
      </c>
      <c r="J109" s="514">
        <f t="shared" si="11"/>
        <v>0</v>
      </c>
      <c r="K109" s="514"/>
      <c r="L109" s="525"/>
      <c r="M109" s="514">
        <f t="shared" si="22"/>
        <v>0</v>
      </c>
      <c r="N109" s="525"/>
      <c r="O109" s="514">
        <f t="shared" si="13"/>
        <v>0</v>
      </c>
      <c r="P109" s="514">
        <f t="shared" si="14"/>
        <v>0</v>
      </c>
    </row>
    <row r="110" spans="1:16">
      <c r="B110" s="195" t="str">
        <f t="shared" si="15"/>
        <v/>
      </c>
      <c r="C110" s="507">
        <f>IF(D93="","-",+C109+1)</f>
        <v>2028</v>
      </c>
      <c r="D110" s="374">
        <f>IF(F109+SUM(E$99:E109)=D$92,F109,D$92-SUM(E$99:E109))</f>
        <v>7359052.583735113</v>
      </c>
      <c r="E110" s="522">
        <f>IF(+J96&lt;F109,J96,D110)</f>
        <v>242196.07317073172</v>
      </c>
      <c r="F110" s="523">
        <f t="shared" si="18"/>
        <v>7116856.5105643813</v>
      </c>
      <c r="G110" s="523">
        <f t="shared" si="19"/>
        <v>7237954.5471497476</v>
      </c>
      <c r="H110" s="526">
        <f t="shared" si="20"/>
        <v>1063806.8841046805</v>
      </c>
      <c r="I110" s="577">
        <f t="shared" si="21"/>
        <v>1063806.8841046805</v>
      </c>
      <c r="J110" s="514">
        <f t="shared" si="11"/>
        <v>0</v>
      </c>
      <c r="K110" s="514"/>
      <c r="L110" s="525"/>
      <c r="M110" s="514">
        <f t="shared" si="22"/>
        <v>0</v>
      </c>
      <c r="N110" s="525"/>
      <c r="O110" s="514">
        <f t="shared" si="13"/>
        <v>0</v>
      </c>
      <c r="P110" s="514">
        <f t="shared" si="14"/>
        <v>0</v>
      </c>
    </row>
    <row r="111" spans="1:16">
      <c r="B111" s="195" t="str">
        <f t="shared" si="15"/>
        <v/>
      </c>
      <c r="C111" s="507">
        <f>IF(D93="","-",+C110+1)</f>
        <v>2029</v>
      </c>
      <c r="D111" s="374">
        <f>IF(F110+SUM(E$99:E110)=D$92,F110,D$92-SUM(E$99:E110))</f>
        <v>7116856.5105643813</v>
      </c>
      <c r="E111" s="522">
        <f>IF(+J96&lt;F110,J96,D111)</f>
        <v>242196.07317073172</v>
      </c>
      <c r="F111" s="523">
        <f t="shared" si="18"/>
        <v>6874660.4373936495</v>
      </c>
      <c r="G111" s="523">
        <f t="shared" si="19"/>
        <v>6995758.4739790149</v>
      </c>
      <c r="H111" s="526">
        <f t="shared" si="20"/>
        <v>1036314.1842284172</v>
      </c>
      <c r="I111" s="577">
        <f t="shared" si="21"/>
        <v>1036314.1842284172</v>
      </c>
      <c r="J111" s="514">
        <f t="shared" si="11"/>
        <v>0</v>
      </c>
      <c r="K111" s="514"/>
      <c r="L111" s="525"/>
      <c r="M111" s="514">
        <f t="shared" si="22"/>
        <v>0</v>
      </c>
      <c r="N111" s="525"/>
      <c r="O111" s="514">
        <f t="shared" si="13"/>
        <v>0</v>
      </c>
      <c r="P111" s="514">
        <f t="shared" si="14"/>
        <v>0</v>
      </c>
    </row>
    <row r="112" spans="1:16">
      <c r="B112" s="195" t="str">
        <f t="shared" si="15"/>
        <v/>
      </c>
      <c r="C112" s="507">
        <f>IF(D93="","-",+C111+1)</f>
        <v>2030</v>
      </c>
      <c r="D112" s="374">
        <f>IF(F111+SUM(E$99:E111)=D$92,F111,D$92-SUM(E$99:E111))</f>
        <v>6874660.4373936495</v>
      </c>
      <c r="E112" s="522">
        <f>IF(+J96&lt;F111,J96,D112)</f>
        <v>242196.07317073172</v>
      </c>
      <c r="F112" s="523">
        <f t="shared" si="18"/>
        <v>6632464.3642229177</v>
      </c>
      <c r="G112" s="523">
        <f t="shared" si="19"/>
        <v>6753562.4008082841</v>
      </c>
      <c r="H112" s="526">
        <f t="shared" si="20"/>
        <v>1008821.484352154</v>
      </c>
      <c r="I112" s="577">
        <f t="shared" si="21"/>
        <v>1008821.484352154</v>
      </c>
      <c r="J112" s="514">
        <f t="shared" si="11"/>
        <v>0</v>
      </c>
      <c r="K112" s="514"/>
      <c r="L112" s="525"/>
      <c r="M112" s="514">
        <f t="shared" si="22"/>
        <v>0</v>
      </c>
      <c r="N112" s="525"/>
      <c r="O112" s="514">
        <f t="shared" si="13"/>
        <v>0</v>
      </c>
      <c r="P112" s="514">
        <f t="shared" si="14"/>
        <v>0</v>
      </c>
    </row>
    <row r="113" spans="2:16">
      <c r="B113" s="195" t="str">
        <f t="shared" si="15"/>
        <v/>
      </c>
      <c r="C113" s="507">
        <f>IF(D93="","-",+C112+1)</f>
        <v>2031</v>
      </c>
      <c r="D113" s="374">
        <f>IF(F112+SUM(E$99:E112)=D$92,F112,D$92-SUM(E$99:E112))</f>
        <v>6632464.3642229177</v>
      </c>
      <c r="E113" s="522">
        <f>IF(+J96&lt;F112,J96,D113)</f>
        <v>242196.07317073172</v>
      </c>
      <c r="F113" s="523">
        <f t="shared" si="18"/>
        <v>6390268.2910521859</v>
      </c>
      <c r="G113" s="523">
        <f t="shared" si="19"/>
        <v>6511366.3276375514</v>
      </c>
      <c r="H113" s="526">
        <f t="shared" si="20"/>
        <v>981328.78447589069</v>
      </c>
      <c r="I113" s="577">
        <f t="shared" si="21"/>
        <v>981328.78447589069</v>
      </c>
      <c r="J113" s="514">
        <f t="shared" si="11"/>
        <v>0</v>
      </c>
      <c r="K113" s="514"/>
      <c r="L113" s="525"/>
      <c r="M113" s="514">
        <f t="shared" si="22"/>
        <v>0</v>
      </c>
      <c r="N113" s="525"/>
      <c r="O113" s="514">
        <f t="shared" si="13"/>
        <v>0</v>
      </c>
      <c r="P113" s="514">
        <f t="shared" si="14"/>
        <v>0</v>
      </c>
    </row>
    <row r="114" spans="2:16">
      <c r="B114" s="195" t="str">
        <f t="shared" si="15"/>
        <v/>
      </c>
      <c r="C114" s="507">
        <f>IF(D93="","-",+C113+1)</f>
        <v>2032</v>
      </c>
      <c r="D114" s="374">
        <f>IF(F113+SUM(E$99:E113)=D$92,F113,D$92-SUM(E$99:E113))</f>
        <v>6390268.2910521859</v>
      </c>
      <c r="E114" s="522">
        <f>IF(+J96&lt;F113,J96,D114)</f>
        <v>242196.07317073172</v>
      </c>
      <c r="F114" s="523">
        <f t="shared" si="18"/>
        <v>6148072.2178814542</v>
      </c>
      <c r="G114" s="523">
        <f t="shared" si="19"/>
        <v>6269170.2544668205</v>
      </c>
      <c r="H114" s="526">
        <f t="shared" si="20"/>
        <v>953836.08459962741</v>
      </c>
      <c r="I114" s="577">
        <f t="shared" si="21"/>
        <v>953836.08459962741</v>
      </c>
      <c r="J114" s="514">
        <f t="shared" si="11"/>
        <v>0</v>
      </c>
      <c r="K114" s="514"/>
      <c r="L114" s="525"/>
      <c r="M114" s="514">
        <f t="shared" si="22"/>
        <v>0</v>
      </c>
      <c r="N114" s="525"/>
      <c r="O114" s="514">
        <f t="shared" si="13"/>
        <v>0</v>
      </c>
      <c r="P114" s="514">
        <f t="shared" si="14"/>
        <v>0</v>
      </c>
    </row>
    <row r="115" spans="2:16">
      <c r="B115" s="195" t="str">
        <f t="shared" si="15"/>
        <v/>
      </c>
      <c r="C115" s="507">
        <f>IF(D93="","-",+C114+1)</f>
        <v>2033</v>
      </c>
      <c r="D115" s="374">
        <f>IF(F114+SUM(E$99:E114)=D$92,F114,D$92-SUM(E$99:E114))</f>
        <v>6148072.2178814542</v>
      </c>
      <c r="E115" s="522">
        <f>IF(+J96&lt;F114,J96,D115)</f>
        <v>242196.07317073172</v>
      </c>
      <c r="F115" s="523">
        <f t="shared" si="18"/>
        <v>5905876.1447107224</v>
      </c>
      <c r="G115" s="523">
        <f t="shared" si="19"/>
        <v>6026974.1812960878</v>
      </c>
      <c r="H115" s="526">
        <f t="shared" si="20"/>
        <v>926343.38472336414</v>
      </c>
      <c r="I115" s="577">
        <f t="shared" si="21"/>
        <v>926343.38472336414</v>
      </c>
      <c r="J115" s="514">
        <f t="shared" si="11"/>
        <v>0</v>
      </c>
      <c r="K115" s="514"/>
      <c r="L115" s="525"/>
      <c r="M115" s="514">
        <f t="shared" si="22"/>
        <v>0</v>
      </c>
      <c r="N115" s="525"/>
      <c r="O115" s="514">
        <f t="shared" si="13"/>
        <v>0</v>
      </c>
      <c r="P115" s="514">
        <f t="shared" si="14"/>
        <v>0</v>
      </c>
    </row>
    <row r="116" spans="2:16">
      <c r="B116" s="195" t="str">
        <f t="shared" si="15"/>
        <v/>
      </c>
      <c r="C116" s="507">
        <f>IF(D93="","-",+C115+1)</f>
        <v>2034</v>
      </c>
      <c r="D116" s="374">
        <f>IF(F115+SUM(E$99:E115)=D$92,F115,D$92-SUM(E$99:E115))</f>
        <v>5905876.1447107224</v>
      </c>
      <c r="E116" s="522">
        <f>IF(+J96&lt;F115,J96,D116)</f>
        <v>242196.07317073172</v>
      </c>
      <c r="F116" s="523">
        <f t="shared" si="18"/>
        <v>5663680.0715399906</v>
      </c>
      <c r="G116" s="523">
        <f t="shared" si="19"/>
        <v>5784778.108125357</v>
      </c>
      <c r="H116" s="526">
        <f t="shared" si="20"/>
        <v>898850.68484710087</v>
      </c>
      <c r="I116" s="577">
        <f t="shared" si="21"/>
        <v>898850.68484710087</v>
      </c>
      <c r="J116" s="514">
        <f t="shared" si="11"/>
        <v>0</v>
      </c>
      <c r="K116" s="514"/>
      <c r="L116" s="525"/>
      <c r="M116" s="514">
        <f t="shared" si="22"/>
        <v>0</v>
      </c>
      <c r="N116" s="525"/>
      <c r="O116" s="514">
        <f t="shared" si="13"/>
        <v>0</v>
      </c>
      <c r="P116" s="514">
        <f t="shared" si="14"/>
        <v>0</v>
      </c>
    </row>
    <row r="117" spans="2:16">
      <c r="B117" s="195" t="str">
        <f t="shared" si="15"/>
        <v/>
      </c>
      <c r="C117" s="507">
        <f>IF(D93="","-",+C116+1)</f>
        <v>2035</v>
      </c>
      <c r="D117" s="374">
        <f>IF(F116+SUM(E$99:E116)=D$92,F116,D$92-SUM(E$99:E116))</f>
        <v>5663680.0715399906</v>
      </c>
      <c r="E117" s="522">
        <f>IF(+J96&lt;F116,J96,D117)</f>
        <v>242196.07317073172</v>
      </c>
      <c r="F117" s="523">
        <f t="shared" si="18"/>
        <v>5421483.9983692588</v>
      </c>
      <c r="G117" s="523">
        <f t="shared" si="19"/>
        <v>5542582.0349546243</v>
      </c>
      <c r="H117" s="526">
        <f t="shared" si="20"/>
        <v>871357.9849708376</v>
      </c>
      <c r="I117" s="577">
        <f t="shared" si="21"/>
        <v>871357.9849708376</v>
      </c>
      <c r="J117" s="514">
        <f t="shared" si="11"/>
        <v>0</v>
      </c>
      <c r="K117" s="514"/>
      <c r="L117" s="525"/>
      <c r="M117" s="514">
        <f t="shared" si="22"/>
        <v>0</v>
      </c>
      <c r="N117" s="525"/>
      <c r="O117" s="514">
        <f t="shared" si="13"/>
        <v>0</v>
      </c>
      <c r="P117" s="514">
        <f t="shared" si="14"/>
        <v>0</v>
      </c>
    </row>
    <row r="118" spans="2:16">
      <c r="B118" s="195" t="str">
        <f t="shared" si="15"/>
        <v/>
      </c>
      <c r="C118" s="507">
        <f>IF(D93="","-",+C117+1)</f>
        <v>2036</v>
      </c>
      <c r="D118" s="374">
        <f>IF(F117+SUM(E$99:E117)=D$92,F117,D$92-SUM(E$99:E117))</f>
        <v>5421483.9983692588</v>
      </c>
      <c r="E118" s="522">
        <f>IF(+J96&lt;F117,J96,D118)</f>
        <v>242196.07317073172</v>
      </c>
      <c r="F118" s="523">
        <f t="shared" si="18"/>
        <v>5179287.9251985271</v>
      </c>
      <c r="G118" s="523">
        <f t="shared" si="19"/>
        <v>5300385.9617838934</v>
      </c>
      <c r="H118" s="526">
        <f t="shared" si="20"/>
        <v>843865.28509457456</v>
      </c>
      <c r="I118" s="577">
        <f t="shared" si="21"/>
        <v>843865.28509457456</v>
      </c>
      <c r="J118" s="514">
        <f t="shared" si="11"/>
        <v>0</v>
      </c>
      <c r="K118" s="514"/>
      <c r="L118" s="525"/>
      <c r="M118" s="514">
        <f t="shared" si="22"/>
        <v>0</v>
      </c>
      <c r="N118" s="525"/>
      <c r="O118" s="514">
        <f t="shared" si="13"/>
        <v>0</v>
      </c>
      <c r="P118" s="514">
        <f t="shared" si="14"/>
        <v>0</v>
      </c>
    </row>
    <row r="119" spans="2:16">
      <c r="B119" s="195" t="str">
        <f t="shared" si="15"/>
        <v/>
      </c>
      <c r="C119" s="507">
        <f>IF(D93="","-",+C118+1)</f>
        <v>2037</v>
      </c>
      <c r="D119" s="374">
        <f>IF(F118+SUM(E$99:E118)=D$92,F118,D$92-SUM(E$99:E118))</f>
        <v>5179287.9251985271</v>
      </c>
      <c r="E119" s="522">
        <f>IF(+J96&lt;F118,J96,D119)</f>
        <v>242196.07317073172</v>
      </c>
      <c r="F119" s="523">
        <f t="shared" si="18"/>
        <v>4937091.8520277953</v>
      </c>
      <c r="G119" s="523">
        <f t="shared" si="19"/>
        <v>5058189.8886131607</v>
      </c>
      <c r="H119" s="526">
        <f t="shared" si="20"/>
        <v>816372.58521831105</v>
      </c>
      <c r="I119" s="577">
        <f t="shared" si="21"/>
        <v>816372.58521831105</v>
      </c>
      <c r="J119" s="514">
        <f t="shared" si="11"/>
        <v>0</v>
      </c>
      <c r="K119" s="514"/>
      <c r="L119" s="525"/>
      <c r="M119" s="514">
        <f t="shared" si="22"/>
        <v>0</v>
      </c>
      <c r="N119" s="525"/>
      <c r="O119" s="514">
        <f t="shared" si="13"/>
        <v>0</v>
      </c>
      <c r="P119" s="514">
        <f t="shared" si="14"/>
        <v>0</v>
      </c>
    </row>
    <row r="120" spans="2:16">
      <c r="B120" s="195" t="str">
        <f t="shared" si="15"/>
        <v/>
      </c>
      <c r="C120" s="507">
        <f>IF(D93="","-",+C119+1)</f>
        <v>2038</v>
      </c>
      <c r="D120" s="374">
        <f>IF(F119+SUM(E$99:E119)=D$92,F119,D$92-SUM(E$99:E119))</f>
        <v>4937091.8520277953</v>
      </c>
      <c r="E120" s="522">
        <f>IF(+J96&lt;F119,J96,D120)</f>
        <v>242196.07317073172</v>
      </c>
      <c r="F120" s="523">
        <f t="shared" si="18"/>
        <v>4694895.7788570635</v>
      </c>
      <c r="G120" s="523">
        <f t="shared" si="19"/>
        <v>4815993.8154424299</v>
      </c>
      <c r="H120" s="526">
        <f t="shared" si="20"/>
        <v>788879.88534204802</v>
      </c>
      <c r="I120" s="577">
        <f t="shared" si="21"/>
        <v>788879.88534204802</v>
      </c>
      <c r="J120" s="514">
        <f t="shared" si="11"/>
        <v>0</v>
      </c>
      <c r="K120" s="514"/>
      <c r="L120" s="525"/>
      <c r="M120" s="514">
        <f t="shared" si="22"/>
        <v>0</v>
      </c>
      <c r="N120" s="525"/>
      <c r="O120" s="514">
        <f t="shared" si="13"/>
        <v>0</v>
      </c>
      <c r="P120" s="514">
        <f t="shared" si="14"/>
        <v>0</v>
      </c>
    </row>
    <row r="121" spans="2:16">
      <c r="B121" s="195" t="str">
        <f t="shared" si="15"/>
        <v/>
      </c>
      <c r="C121" s="507">
        <f>IF(D93="","-",+C120+1)</f>
        <v>2039</v>
      </c>
      <c r="D121" s="374">
        <f>IF(F120+SUM(E$99:E120)=D$92,F120,D$92-SUM(E$99:E120))</f>
        <v>4694895.7788570635</v>
      </c>
      <c r="E121" s="522">
        <f>IF(+J96&lt;F120,J96,D121)</f>
        <v>242196.07317073172</v>
      </c>
      <c r="F121" s="523">
        <f t="shared" si="18"/>
        <v>4452699.7056863317</v>
      </c>
      <c r="G121" s="523">
        <f t="shared" si="19"/>
        <v>4573797.7422716971</v>
      </c>
      <c r="H121" s="526">
        <f t="shared" si="20"/>
        <v>761387.18546578463</v>
      </c>
      <c r="I121" s="577">
        <f t="shared" si="21"/>
        <v>761387.18546578463</v>
      </c>
      <c r="J121" s="514">
        <f t="shared" si="11"/>
        <v>0</v>
      </c>
      <c r="K121" s="514"/>
      <c r="L121" s="525"/>
      <c r="M121" s="514">
        <f t="shared" si="22"/>
        <v>0</v>
      </c>
      <c r="N121" s="525"/>
      <c r="O121" s="514">
        <f t="shared" si="13"/>
        <v>0</v>
      </c>
      <c r="P121" s="514">
        <f t="shared" si="14"/>
        <v>0</v>
      </c>
    </row>
    <row r="122" spans="2:16">
      <c r="B122" s="195" t="str">
        <f t="shared" si="15"/>
        <v/>
      </c>
      <c r="C122" s="507">
        <f>IF(D93="","-",+C121+1)</f>
        <v>2040</v>
      </c>
      <c r="D122" s="374">
        <f>IF(F121+SUM(E$99:E121)=D$92,F121,D$92-SUM(E$99:E121))</f>
        <v>4452699.7056863317</v>
      </c>
      <c r="E122" s="522">
        <f>IF(+J96&lt;F121,J96,D122)</f>
        <v>242196.07317073172</v>
      </c>
      <c r="F122" s="523">
        <f t="shared" si="18"/>
        <v>4210503.6325156</v>
      </c>
      <c r="G122" s="523">
        <f t="shared" si="19"/>
        <v>4331601.6691009663</v>
      </c>
      <c r="H122" s="526">
        <f t="shared" si="20"/>
        <v>733894.48558952147</v>
      </c>
      <c r="I122" s="577">
        <f t="shared" si="21"/>
        <v>733894.48558952147</v>
      </c>
      <c r="J122" s="514">
        <f t="shared" si="11"/>
        <v>0</v>
      </c>
      <c r="K122" s="514"/>
      <c r="L122" s="525"/>
      <c r="M122" s="514">
        <f t="shared" si="22"/>
        <v>0</v>
      </c>
      <c r="N122" s="525"/>
      <c r="O122" s="514">
        <f t="shared" si="13"/>
        <v>0</v>
      </c>
      <c r="P122" s="514">
        <f t="shared" si="14"/>
        <v>0</v>
      </c>
    </row>
    <row r="123" spans="2:16">
      <c r="B123" s="195" t="str">
        <f t="shared" si="15"/>
        <v/>
      </c>
      <c r="C123" s="507">
        <f>IF(D93="","-",+C122+1)</f>
        <v>2041</v>
      </c>
      <c r="D123" s="374">
        <f>IF(F122+SUM(E$99:E122)=D$92,F122,D$92-SUM(E$99:E122))</f>
        <v>4210503.6325156</v>
      </c>
      <c r="E123" s="522">
        <f>IF(+J96&lt;F122,J96,D123)</f>
        <v>242196.07317073172</v>
      </c>
      <c r="F123" s="523">
        <f t="shared" si="18"/>
        <v>3968307.5593448682</v>
      </c>
      <c r="G123" s="523">
        <f t="shared" si="19"/>
        <v>4089405.5959302341</v>
      </c>
      <c r="H123" s="526">
        <f t="shared" si="20"/>
        <v>706401.7857132582</v>
      </c>
      <c r="I123" s="577">
        <f t="shared" si="21"/>
        <v>706401.7857132582</v>
      </c>
      <c r="J123" s="514">
        <f t="shared" si="11"/>
        <v>0</v>
      </c>
      <c r="K123" s="514"/>
      <c r="L123" s="525"/>
      <c r="M123" s="514">
        <f t="shared" si="22"/>
        <v>0</v>
      </c>
      <c r="N123" s="525"/>
      <c r="O123" s="514">
        <f t="shared" si="13"/>
        <v>0</v>
      </c>
      <c r="P123" s="514">
        <f t="shared" si="14"/>
        <v>0</v>
      </c>
    </row>
    <row r="124" spans="2:16">
      <c r="B124" s="195" t="str">
        <f t="shared" si="15"/>
        <v/>
      </c>
      <c r="C124" s="507">
        <f>IF(D93="","-",+C123+1)</f>
        <v>2042</v>
      </c>
      <c r="D124" s="374">
        <f>IF(F123+SUM(E$99:E123)=D$92,F123,D$92-SUM(E$99:E123))</f>
        <v>3968307.5593448682</v>
      </c>
      <c r="E124" s="522">
        <f>IF(+J96&lt;F123,J96,D124)</f>
        <v>242196.07317073172</v>
      </c>
      <c r="F124" s="523">
        <f t="shared" si="18"/>
        <v>3726111.4861741364</v>
      </c>
      <c r="G124" s="523">
        <f t="shared" si="19"/>
        <v>3847209.5227595023</v>
      </c>
      <c r="H124" s="526">
        <f t="shared" si="20"/>
        <v>678909.08583699493</v>
      </c>
      <c r="I124" s="577">
        <f t="shared" si="21"/>
        <v>678909.08583699493</v>
      </c>
      <c r="J124" s="514">
        <f t="shared" si="11"/>
        <v>0</v>
      </c>
      <c r="K124" s="514"/>
      <c r="L124" s="525"/>
      <c r="M124" s="514">
        <f t="shared" si="22"/>
        <v>0</v>
      </c>
      <c r="N124" s="525"/>
      <c r="O124" s="514">
        <f t="shared" si="13"/>
        <v>0</v>
      </c>
      <c r="P124" s="514">
        <f t="shared" si="14"/>
        <v>0</v>
      </c>
    </row>
    <row r="125" spans="2:16">
      <c r="B125" s="195" t="str">
        <f t="shared" si="15"/>
        <v/>
      </c>
      <c r="C125" s="507">
        <f>IF(D93="","-",+C124+1)</f>
        <v>2043</v>
      </c>
      <c r="D125" s="374">
        <f>IF(F124+SUM(E$99:E124)=D$92,F124,D$92-SUM(E$99:E124))</f>
        <v>3726111.4861741364</v>
      </c>
      <c r="E125" s="522">
        <f>IF(+J96&lt;F124,J96,D125)</f>
        <v>242196.07317073172</v>
      </c>
      <c r="F125" s="523">
        <f t="shared" si="18"/>
        <v>3483915.4130034046</v>
      </c>
      <c r="G125" s="523">
        <f t="shared" si="19"/>
        <v>3605013.4495887705</v>
      </c>
      <c r="H125" s="526">
        <f t="shared" si="20"/>
        <v>651416.38596073166</v>
      </c>
      <c r="I125" s="577">
        <f t="shared" si="21"/>
        <v>651416.38596073166</v>
      </c>
      <c r="J125" s="514">
        <f t="shared" si="11"/>
        <v>0</v>
      </c>
      <c r="K125" s="514"/>
      <c r="L125" s="525"/>
      <c r="M125" s="514">
        <f t="shared" si="22"/>
        <v>0</v>
      </c>
      <c r="N125" s="525"/>
      <c r="O125" s="514">
        <f t="shared" si="13"/>
        <v>0</v>
      </c>
      <c r="P125" s="514">
        <f t="shared" si="14"/>
        <v>0</v>
      </c>
    </row>
    <row r="126" spans="2:16">
      <c r="B126" s="195" t="str">
        <f t="shared" si="15"/>
        <v/>
      </c>
      <c r="C126" s="507">
        <f>IF(D93="","-",+C125+1)</f>
        <v>2044</v>
      </c>
      <c r="D126" s="374">
        <f>IF(F125+SUM(E$99:E125)=D$92,F125,D$92-SUM(E$99:E125))</f>
        <v>3483915.4130034046</v>
      </c>
      <c r="E126" s="522">
        <f>IF(+J96&lt;F125,J96,D126)</f>
        <v>242196.07317073172</v>
      </c>
      <c r="F126" s="523">
        <f t="shared" si="18"/>
        <v>3241719.3398326728</v>
      </c>
      <c r="G126" s="523">
        <f t="shared" si="19"/>
        <v>3362817.3764180387</v>
      </c>
      <c r="H126" s="526">
        <f t="shared" si="20"/>
        <v>623923.68608446838</v>
      </c>
      <c r="I126" s="577">
        <f t="shared" si="21"/>
        <v>623923.68608446838</v>
      </c>
      <c r="J126" s="514">
        <f t="shared" si="11"/>
        <v>0</v>
      </c>
      <c r="K126" s="514"/>
      <c r="L126" s="525"/>
      <c r="M126" s="514">
        <f t="shared" si="22"/>
        <v>0</v>
      </c>
      <c r="N126" s="525"/>
      <c r="O126" s="514">
        <f t="shared" si="13"/>
        <v>0</v>
      </c>
      <c r="P126" s="514">
        <f t="shared" si="14"/>
        <v>0</v>
      </c>
    </row>
    <row r="127" spans="2:16">
      <c r="B127" s="195" t="str">
        <f t="shared" si="15"/>
        <v/>
      </c>
      <c r="C127" s="507">
        <f>IF(D93="","-",+C126+1)</f>
        <v>2045</v>
      </c>
      <c r="D127" s="374">
        <f>IF(F126+SUM(E$99:E126)=D$92,F126,D$92-SUM(E$99:E126))</f>
        <v>3241719.3398326728</v>
      </c>
      <c r="E127" s="522">
        <f>IF(+J96&lt;F126,J96,D127)</f>
        <v>242196.07317073172</v>
      </c>
      <c r="F127" s="523">
        <f t="shared" si="18"/>
        <v>2999523.2666619411</v>
      </c>
      <c r="G127" s="523">
        <f t="shared" si="19"/>
        <v>3120621.303247307</v>
      </c>
      <c r="H127" s="526">
        <f t="shared" si="20"/>
        <v>596430.98620820511</v>
      </c>
      <c r="I127" s="577">
        <f t="shared" si="21"/>
        <v>596430.98620820511</v>
      </c>
      <c r="J127" s="514">
        <f t="shared" si="11"/>
        <v>0</v>
      </c>
      <c r="K127" s="514"/>
      <c r="L127" s="525"/>
      <c r="M127" s="514">
        <f t="shared" si="22"/>
        <v>0</v>
      </c>
      <c r="N127" s="525"/>
      <c r="O127" s="514">
        <f t="shared" si="13"/>
        <v>0</v>
      </c>
      <c r="P127" s="514">
        <f t="shared" si="14"/>
        <v>0</v>
      </c>
    </row>
    <row r="128" spans="2:16">
      <c r="B128" s="195" t="str">
        <f t="shared" si="15"/>
        <v/>
      </c>
      <c r="C128" s="507">
        <f>IF(D93="","-",+C127+1)</f>
        <v>2046</v>
      </c>
      <c r="D128" s="374">
        <f>IF(F127+SUM(E$99:E127)=D$92,F127,D$92-SUM(E$99:E127))</f>
        <v>2999523.2666619411</v>
      </c>
      <c r="E128" s="522">
        <f>IF(+J96&lt;F127,J96,D128)</f>
        <v>242196.07317073172</v>
      </c>
      <c r="F128" s="523">
        <f t="shared" si="18"/>
        <v>2757327.1934912093</v>
      </c>
      <c r="G128" s="523">
        <f t="shared" si="19"/>
        <v>2878425.2300765752</v>
      </c>
      <c r="H128" s="526">
        <f t="shared" si="20"/>
        <v>568938.28633194184</v>
      </c>
      <c r="I128" s="577">
        <f t="shared" si="21"/>
        <v>568938.28633194184</v>
      </c>
      <c r="J128" s="514">
        <f t="shared" si="11"/>
        <v>0</v>
      </c>
      <c r="K128" s="514"/>
      <c r="L128" s="525"/>
      <c r="M128" s="514">
        <f t="shared" si="22"/>
        <v>0</v>
      </c>
      <c r="N128" s="525"/>
      <c r="O128" s="514">
        <f t="shared" si="13"/>
        <v>0</v>
      </c>
      <c r="P128" s="514">
        <f t="shared" si="14"/>
        <v>0</v>
      </c>
    </row>
    <row r="129" spans="2:16">
      <c r="B129" s="195" t="str">
        <f t="shared" si="15"/>
        <v/>
      </c>
      <c r="C129" s="507">
        <f>IF(D93="","-",+C128+1)</f>
        <v>2047</v>
      </c>
      <c r="D129" s="374">
        <f>IF(F128+SUM(E$99:E128)=D$92,F128,D$92-SUM(E$99:E128))</f>
        <v>2757327.1934912093</v>
      </c>
      <c r="E129" s="522">
        <f>IF(+J96&lt;F128,J96,D129)</f>
        <v>242196.07317073172</v>
      </c>
      <c r="F129" s="523">
        <f t="shared" si="18"/>
        <v>2515131.1203204775</v>
      </c>
      <c r="G129" s="523">
        <f t="shared" si="19"/>
        <v>2636229.1569058434</v>
      </c>
      <c r="H129" s="526">
        <f t="shared" si="20"/>
        <v>541445.58645567857</v>
      </c>
      <c r="I129" s="577">
        <f t="shared" si="21"/>
        <v>541445.58645567857</v>
      </c>
      <c r="J129" s="514">
        <f t="shared" si="11"/>
        <v>0</v>
      </c>
      <c r="K129" s="514"/>
      <c r="L129" s="525"/>
      <c r="M129" s="514">
        <f t="shared" si="22"/>
        <v>0</v>
      </c>
      <c r="N129" s="525"/>
      <c r="O129" s="514">
        <f t="shared" si="13"/>
        <v>0</v>
      </c>
      <c r="P129" s="514">
        <f t="shared" si="14"/>
        <v>0</v>
      </c>
    </row>
    <row r="130" spans="2:16">
      <c r="B130" s="195" t="str">
        <f t="shared" si="15"/>
        <v/>
      </c>
      <c r="C130" s="507">
        <f>IF(D93="","-",+C129+1)</f>
        <v>2048</v>
      </c>
      <c r="D130" s="374">
        <f>IF(F129+SUM(E$99:E129)=D$92,F129,D$92-SUM(E$99:E129))</f>
        <v>2515131.1203204775</v>
      </c>
      <c r="E130" s="522">
        <f>IF(+J96&lt;F129,J96,D130)</f>
        <v>242196.07317073172</v>
      </c>
      <c r="F130" s="523">
        <f t="shared" si="18"/>
        <v>2272935.0471497457</v>
      </c>
      <c r="G130" s="523">
        <f t="shared" si="19"/>
        <v>2394033.0837351116</v>
      </c>
      <c r="H130" s="526">
        <f t="shared" si="20"/>
        <v>513952.88657941535</v>
      </c>
      <c r="I130" s="577">
        <f t="shared" si="21"/>
        <v>513952.88657941535</v>
      </c>
      <c r="J130" s="514">
        <f t="shared" si="11"/>
        <v>0</v>
      </c>
      <c r="K130" s="514"/>
      <c r="L130" s="525"/>
      <c r="M130" s="514">
        <f t="shared" si="22"/>
        <v>0</v>
      </c>
      <c r="N130" s="525"/>
      <c r="O130" s="514">
        <f t="shared" si="13"/>
        <v>0</v>
      </c>
      <c r="P130" s="514">
        <f t="shared" si="14"/>
        <v>0</v>
      </c>
    </row>
    <row r="131" spans="2:16">
      <c r="B131" s="195" t="str">
        <f t="shared" si="15"/>
        <v/>
      </c>
      <c r="C131" s="507">
        <f>IF(D93="","-",+C130+1)</f>
        <v>2049</v>
      </c>
      <c r="D131" s="374">
        <f>IF(F130+SUM(E$99:E130)=D$92,F130,D$92-SUM(E$99:E130))</f>
        <v>2272935.0471497457</v>
      </c>
      <c r="E131" s="522">
        <f>IF(+J96&lt;F130,J96,D131)</f>
        <v>242196.07317073172</v>
      </c>
      <c r="F131" s="523">
        <f t="shared" si="18"/>
        <v>2030738.973979014</v>
      </c>
      <c r="G131" s="523">
        <f t="shared" si="19"/>
        <v>2151837.0105643799</v>
      </c>
      <c r="H131" s="526">
        <f t="shared" si="20"/>
        <v>486460.18670315214</v>
      </c>
      <c r="I131" s="577">
        <f t="shared" si="21"/>
        <v>486460.18670315214</v>
      </c>
      <c r="J131" s="514">
        <f t="shared" ref="J131:J154" si="23">+I541-H541</f>
        <v>0</v>
      </c>
      <c r="K131" s="514"/>
      <c r="L131" s="525"/>
      <c r="M131" s="514">
        <f t="shared" ref="M131:M154" si="24">IF(L541&lt;&gt;0,+H541-L541,0)</f>
        <v>0</v>
      </c>
      <c r="N131" s="525"/>
      <c r="O131" s="514">
        <f t="shared" ref="O131:O154" si="25">IF(N541&lt;&gt;0,+I541-N541,0)</f>
        <v>0</v>
      </c>
      <c r="P131" s="514">
        <f t="shared" ref="P131:P154" si="26">+O541-M541</f>
        <v>0</v>
      </c>
    </row>
    <row r="132" spans="2:16">
      <c r="B132" s="195" t="str">
        <f t="shared" si="15"/>
        <v/>
      </c>
      <c r="C132" s="507">
        <f>IF(D93="","-",+C131+1)</f>
        <v>2050</v>
      </c>
      <c r="D132" s="374">
        <f>IF(F131+SUM(E$99:E131)=D$92,F131,D$92-SUM(E$99:E131))</f>
        <v>2030738.973979014</v>
      </c>
      <c r="E132" s="522">
        <f>IF(+J96&lt;F131,J96,D132)</f>
        <v>242196.07317073172</v>
      </c>
      <c r="F132" s="523">
        <f t="shared" si="18"/>
        <v>1788542.9008082822</v>
      </c>
      <c r="G132" s="523">
        <f t="shared" si="19"/>
        <v>1909640.9373936481</v>
      </c>
      <c r="H132" s="526">
        <f t="shared" si="20"/>
        <v>458967.48682688887</v>
      </c>
      <c r="I132" s="577">
        <f t="shared" si="21"/>
        <v>458967.48682688887</v>
      </c>
      <c r="J132" s="514">
        <f t="shared" si="23"/>
        <v>0</v>
      </c>
      <c r="K132" s="514"/>
      <c r="L132" s="525"/>
      <c r="M132" s="514">
        <f t="shared" si="24"/>
        <v>0</v>
      </c>
      <c r="N132" s="525"/>
      <c r="O132" s="514">
        <f t="shared" si="25"/>
        <v>0</v>
      </c>
      <c r="P132" s="514">
        <f t="shared" si="26"/>
        <v>0</v>
      </c>
    </row>
    <row r="133" spans="2:16">
      <c r="B133" s="195" t="str">
        <f t="shared" si="15"/>
        <v/>
      </c>
      <c r="C133" s="507">
        <f>IF(D93="","-",+C132+1)</f>
        <v>2051</v>
      </c>
      <c r="D133" s="374">
        <f>IF(F132+SUM(E$99:E132)=D$92,F132,D$92-SUM(E$99:E132))</f>
        <v>1788542.9008082822</v>
      </c>
      <c r="E133" s="522">
        <f>IF(+J96&lt;F132,J96,D133)</f>
        <v>242196.07317073172</v>
      </c>
      <c r="F133" s="523">
        <f t="shared" si="18"/>
        <v>1546346.8276375504</v>
      </c>
      <c r="G133" s="523">
        <f t="shared" si="19"/>
        <v>1667444.8642229163</v>
      </c>
      <c r="H133" s="526">
        <f t="shared" si="20"/>
        <v>431474.7869506256</v>
      </c>
      <c r="I133" s="577">
        <f t="shared" si="21"/>
        <v>431474.7869506256</v>
      </c>
      <c r="J133" s="514">
        <f t="shared" si="23"/>
        <v>0</v>
      </c>
      <c r="K133" s="514"/>
      <c r="L133" s="525"/>
      <c r="M133" s="514">
        <f t="shared" si="24"/>
        <v>0</v>
      </c>
      <c r="N133" s="525"/>
      <c r="O133" s="514">
        <f t="shared" si="25"/>
        <v>0</v>
      </c>
      <c r="P133" s="514">
        <f t="shared" si="26"/>
        <v>0</v>
      </c>
    </row>
    <row r="134" spans="2:16">
      <c r="B134" s="195" t="str">
        <f t="shared" si="15"/>
        <v/>
      </c>
      <c r="C134" s="507">
        <f>IF(D93="","-",+C133+1)</f>
        <v>2052</v>
      </c>
      <c r="D134" s="374">
        <f>IF(F133+SUM(E$99:E133)=D$92,F133,D$92-SUM(E$99:E133))</f>
        <v>1546346.8276375504</v>
      </c>
      <c r="E134" s="522">
        <f>IF(+J96&lt;F133,J96,D134)</f>
        <v>242196.07317073172</v>
      </c>
      <c r="F134" s="523">
        <f t="shared" si="18"/>
        <v>1304150.7544668186</v>
      </c>
      <c r="G134" s="523">
        <f t="shared" si="19"/>
        <v>1425248.7910521845</v>
      </c>
      <c r="H134" s="526">
        <f t="shared" si="20"/>
        <v>403982.08707436232</v>
      </c>
      <c r="I134" s="577">
        <f t="shared" si="21"/>
        <v>403982.08707436232</v>
      </c>
      <c r="J134" s="514">
        <f t="shared" si="23"/>
        <v>0</v>
      </c>
      <c r="K134" s="514"/>
      <c r="L134" s="525"/>
      <c r="M134" s="514">
        <f t="shared" si="24"/>
        <v>0</v>
      </c>
      <c r="N134" s="525"/>
      <c r="O134" s="514">
        <f t="shared" si="25"/>
        <v>0</v>
      </c>
      <c r="P134" s="514">
        <f t="shared" si="26"/>
        <v>0</v>
      </c>
    </row>
    <row r="135" spans="2:16">
      <c r="B135" s="195" t="str">
        <f t="shared" si="15"/>
        <v/>
      </c>
      <c r="C135" s="507">
        <f>IF(D93="","-",+C134+1)</f>
        <v>2053</v>
      </c>
      <c r="D135" s="374">
        <f>IF(F134+SUM(E$99:E134)=D$92,F134,D$92-SUM(E$99:E134))</f>
        <v>1304150.7544668186</v>
      </c>
      <c r="E135" s="522">
        <f>IF(+J96&lt;F134,J96,D135)</f>
        <v>242196.07317073172</v>
      </c>
      <c r="F135" s="523">
        <f t="shared" si="18"/>
        <v>1061954.6812960869</v>
      </c>
      <c r="G135" s="523">
        <f t="shared" si="19"/>
        <v>1183052.7178814528</v>
      </c>
      <c r="H135" s="526">
        <f t="shared" si="20"/>
        <v>376489.38719809905</v>
      </c>
      <c r="I135" s="577">
        <f t="shared" si="21"/>
        <v>376489.38719809905</v>
      </c>
      <c r="J135" s="514">
        <f t="shared" si="23"/>
        <v>0</v>
      </c>
      <c r="K135" s="514"/>
      <c r="L135" s="525"/>
      <c r="M135" s="514">
        <f t="shared" si="24"/>
        <v>0</v>
      </c>
      <c r="N135" s="525"/>
      <c r="O135" s="514">
        <f t="shared" si="25"/>
        <v>0</v>
      </c>
      <c r="P135" s="514">
        <f t="shared" si="26"/>
        <v>0</v>
      </c>
    </row>
    <row r="136" spans="2:16">
      <c r="B136" s="195" t="str">
        <f t="shared" si="15"/>
        <v/>
      </c>
      <c r="C136" s="507">
        <f>IF(D93="","-",+C135+1)</f>
        <v>2054</v>
      </c>
      <c r="D136" s="374">
        <f>IF(F135+SUM(E$99:E135)=D$92,F135,D$92-SUM(E$99:E135))</f>
        <v>1061954.6812960869</v>
      </c>
      <c r="E136" s="522">
        <f>IF(+J96&lt;F135,J96,D136)</f>
        <v>242196.07317073172</v>
      </c>
      <c r="F136" s="523">
        <f t="shared" si="18"/>
        <v>819758.60812535509</v>
      </c>
      <c r="G136" s="523">
        <f t="shared" si="19"/>
        <v>940856.64471072098</v>
      </c>
      <c r="H136" s="526">
        <f t="shared" si="20"/>
        <v>348996.68732183584</v>
      </c>
      <c r="I136" s="577">
        <f t="shared" si="21"/>
        <v>348996.68732183584</v>
      </c>
      <c r="J136" s="514">
        <f t="shared" si="23"/>
        <v>0</v>
      </c>
      <c r="K136" s="514"/>
      <c r="L136" s="525"/>
      <c r="M136" s="514">
        <f t="shared" si="24"/>
        <v>0</v>
      </c>
      <c r="N136" s="525"/>
      <c r="O136" s="514">
        <f t="shared" si="25"/>
        <v>0</v>
      </c>
      <c r="P136" s="514">
        <f t="shared" si="26"/>
        <v>0</v>
      </c>
    </row>
    <row r="137" spans="2:16">
      <c r="B137" s="195" t="str">
        <f t="shared" si="15"/>
        <v/>
      </c>
      <c r="C137" s="507">
        <f>IF(D93="","-",+C136+1)</f>
        <v>2055</v>
      </c>
      <c r="D137" s="374">
        <f>IF(F136+SUM(E$99:E136)=D$92,F136,D$92-SUM(E$99:E136))</f>
        <v>819758.60812535509</v>
      </c>
      <c r="E137" s="522">
        <f>IF(+J96&lt;F136,J96,D137)</f>
        <v>242196.07317073172</v>
      </c>
      <c r="F137" s="523">
        <f t="shared" si="18"/>
        <v>577562.53495462332</v>
      </c>
      <c r="G137" s="523">
        <f t="shared" si="19"/>
        <v>698660.57153998921</v>
      </c>
      <c r="H137" s="526">
        <f t="shared" si="20"/>
        <v>321503.98744557257</v>
      </c>
      <c r="I137" s="577">
        <f t="shared" si="21"/>
        <v>321503.98744557257</v>
      </c>
      <c r="J137" s="514">
        <f t="shared" si="23"/>
        <v>0</v>
      </c>
      <c r="K137" s="514"/>
      <c r="L137" s="525"/>
      <c r="M137" s="514">
        <f t="shared" si="24"/>
        <v>0</v>
      </c>
      <c r="N137" s="525"/>
      <c r="O137" s="514">
        <f t="shared" si="25"/>
        <v>0</v>
      </c>
      <c r="P137" s="514">
        <f t="shared" si="26"/>
        <v>0</v>
      </c>
    </row>
    <row r="138" spans="2:16">
      <c r="B138" s="195" t="str">
        <f t="shared" si="15"/>
        <v/>
      </c>
      <c r="C138" s="507">
        <f>IF(D93="","-",+C137+1)</f>
        <v>2056</v>
      </c>
      <c r="D138" s="374">
        <f>IF(F137+SUM(E$99:E137)=D$92,F137,D$92-SUM(E$99:E137))</f>
        <v>577562.53495462332</v>
      </c>
      <c r="E138" s="522">
        <f>IF(+J96&lt;F137,J96,D138)</f>
        <v>242196.07317073172</v>
      </c>
      <c r="F138" s="523">
        <f t="shared" si="18"/>
        <v>335366.4617838916</v>
      </c>
      <c r="G138" s="523">
        <f t="shared" si="19"/>
        <v>456464.49836925743</v>
      </c>
      <c r="H138" s="526">
        <f t="shared" si="20"/>
        <v>294011.28756930929</v>
      </c>
      <c r="I138" s="577">
        <f t="shared" si="21"/>
        <v>294011.28756930929</v>
      </c>
      <c r="J138" s="514">
        <f t="shared" si="23"/>
        <v>0</v>
      </c>
      <c r="K138" s="514"/>
      <c r="L138" s="525"/>
      <c r="M138" s="514">
        <f t="shared" si="24"/>
        <v>0</v>
      </c>
      <c r="N138" s="525"/>
      <c r="O138" s="514">
        <f t="shared" si="25"/>
        <v>0</v>
      </c>
      <c r="P138" s="514">
        <f t="shared" si="26"/>
        <v>0</v>
      </c>
    </row>
    <row r="139" spans="2:16">
      <c r="B139" s="195" t="str">
        <f t="shared" si="15"/>
        <v/>
      </c>
      <c r="C139" s="507">
        <f>IF(D93="","-",+C138+1)</f>
        <v>2057</v>
      </c>
      <c r="D139" s="374">
        <f>IF(F138+SUM(E$99:E138)=D$92,F138,D$92-SUM(E$99:E138))</f>
        <v>335366.4617838916</v>
      </c>
      <c r="E139" s="522">
        <f>IF(+J96&lt;F138,J96,D139)</f>
        <v>242196.07317073172</v>
      </c>
      <c r="F139" s="523">
        <f t="shared" si="18"/>
        <v>93170.388613159885</v>
      </c>
      <c r="G139" s="523">
        <f t="shared" si="19"/>
        <v>214268.42519852574</v>
      </c>
      <c r="H139" s="526">
        <f t="shared" si="20"/>
        <v>266518.58769304608</v>
      </c>
      <c r="I139" s="577">
        <f t="shared" si="21"/>
        <v>266518.58769304608</v>
      </c>
      <c r="J139" s="514">
        <f t="shared" si="23"/>
        <v>0</v>
      </c>
      <c r="K139" s="514"/>
      <c r="L139" s="525"/>
      <c r="M139" s="514">
        <f t="shared" si="24"/>
        <v>0</v>
      </c>
      <c r="N139" s="525"/>
      <c r="O139" s="514">
        <f t="shared" si="25"/>
        <v>0</v>
      </c>
      <c r="P139" s="514">
        <f t="shared" si="26"/>
        <v>0</v>
      </c>
    </row>
    <row r="140" spans="2:16">
      <c r="B140" s="195" t="str">
        <f t="shared" si="15"/>
        <v/>
      </c>
      <c r="C140" s="507">
        <f>IF(D93="","-",+C139+1)</f>
        <v>2058</v>
      </c>
      <c r="D140" s="374">
        <f>IF(F139+SUM(E$99:E139)=D$92,F139,D$92-SUM(E$99:E139))</f>
        <v>93170.388613159885</v>
      </c>
      <c r="E140" s="522">
        <f>IF(+J96&lt;F139,J96,D140)</f>
        <v>93170.388613159885</v>
      </c>
      <c r="F140" s="523">
        <f t="shared" si="18"/>
        <v>0</v>
      </c>
      <c r="G140" s="523">
        <f t="shared" si="19"/>
        <v>46585.194306579942</v>
      </c>
      <c r="H140" s="526">
        <f t="shared" si="20"/>
        <v>98458.470905251248</v>
      </c>
      <c r="I140" s="577">
        <f t="shared" si="21"/>
        <v>98458.470905251248</v>
      </c>
      <c r="J140" s="514">
        <f t="shared" si="23"/>
        <v>0</v>
      </c>
      <c r="K140" s="514"/>
      <c r="L140" s="525"/>
      <c r="M140" s="514">
        <f t="shared" si="24"/>
        <v>0</v>
      </c>
      <c r="N140" s="525"/>
      <c r="O140" s="514">
        <f t="shared" si="25"/>
        <v>0</v>
      </c>
      <c r="P140" s="514">
        <f t="shared" si="26"/>
        <v>0</v>
      </c>
    </row>
    <row r="141" spans="2:16">
      <c r="B141" s="195" t="str">
        <f t="shared" si="15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8"/>
        <v>0</v>
      </c>
      <c r="G141" s="523">
        <f t="shared" si="19"/>
        <v>0</v>
      </c>
      <c r="H141" s="526">
        <f t="shared" si="20"/>
        <v>0</v>
      </c>
      <c r="I141" s="577">
        <f t="shared" si="21"/>
        <v>0</v>
      </c>
      <c r="J141" s="514">
        <f t="shared" si="23"/>
        <v>0</v>
      </c>
      <c r="K141" s="514"/>
      <c r="L141" s="525"/>
      <c r="M141" s="514">
        <f t="shared" si="24"/>
        <v>0</v>
      </c>
      <c r="N141" s="525"/>
      <c r="O141" s="514">
        <f t="shared" si="25"/>
        <v>0</v>
      </c>
      <c r="P141" s="514">
        <f t="shared" si="26"/>
        <v>0</v>
      </c>
    </row>
    <row r="142" spans="2:16">
      <c r="B142" s="195" t="str">
        <f t="shared" si="15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8"/>
        <v>0</v>
      </c>
      <c r="G142" s="523">
        <f t="shared" si="19"/>
        <v>0</v>
      </c>
      <c r="H142" s="526">
        <f t="shared" si="20"/>
        <v>0</v>
      </c>
      <c r="I142" s="577">
        <f t="shared" si="21"/>
        <v>0</v>
      </c>
      <c r="J142" s="514">
        <f t="shared" si="23"/>
        <v>0</v>
      </c>
      <c r="K142" s="514"/>
      <c r="L142" s="525"/>
      <c r="M142" s="514">
        <f t="shared" si="24"/>
        <v>0</v>
      </c>
      <c r="N142" s="525"/>
      <c r="O142" s="514">
        <f t="shared" si="25"/>
        <v>0</v>
      </c>
      <c r="P142" s="514">
        <f t="shared" si="26"/>
        <v>0</v>
      </c>
    </row>
    <row r="143" spans="2:16">
      <c r="B143" s="195" t="str">
        <f t="shared" si="15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8"/>
        <v>0</v>
      </c>
      <c r="G143" s="523">
        <f t="shared" si="19"/>
        <v>0</v>
      </c>
      <c r="H143" s="526">
        <f t="shared" si="20"/>
        <v>0</v>
      </c>
      <c r="I143" s="577">
        <f t="shared" si="21"/>
        <v>0</v>
      </c>
      <c r="J143" s="514">
        <f t="shared" si="23"/>
        <v>0</v>
      </c>
      <c r="K143" s="514"/>
      <c r="L143" s="525"/>
      <c r="M143" s="514">
        <f t="shared" si="24"/>
        <v>0</v>
      </c>
      <c r="N143" s="525"/>
      <c r="O143" s="514">
        <f t="shared" si="25"/>
        <v>0</v>
      </c>
      <c r="P143" s="514">
        <f t="shared" si="26"/>
        <v>0</v>
      </c>
    </row>
    <row r="144" spans="2:16">
      <c r="B144" s="195" t="str">
        <f t="shared" si="15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8"/>
        <v>0</v>
      </c>
      <c r="G144" s="523">
        <f t="shared" si="19"/>
        <v>0</v>
      </c>
      <c r="H144" s="526">
        <f t="shared" si="20"/>
        <v>0</v>
      </c>
      <c r="I144" s="577">
        <f t="shared" si="21"/>
        <v>0</v>
      </c>
      <c r="J144" s="514">
        <f t="shared" si="23"/>
        <v>0</v>
      </c>
      <c r="K144" s="514"/>
      <c r="L144" s="525"/>
      <c r="M144" s="514">
        <f t="shared" si="24"/>
        <v>0</v>
      </c>
      <c r="N144" s="525"/>
      <c r="O144" s="514">
        <f t="shared" si="25"/>
        <v>0</v>
      </c>
      <c r="P144" s="514">
        <f t="shared" si="26"/>
        <v>0</v>
      </c>
    </row>
    <row r="145" spans="2:16">
      <c r="B145" s="195" t="str">
        <f t="shared" si="15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8"/>
        <v>0</v>
      </c>
      <c r="G145" s="523">
        <f t="shared" si="19"/>
        <v>0</v>
      </c>
      <c r="H145" s="526">
        <f t="shared" si="20"/>
        <v>0</v>
      </c>
      <c r="I145" s="577">
        <f t="shared" si="21"/>
        <v>0</v>
      </c>
      <c r="J145" s="514">
        <f t="shared" si="23"/>
        <v>0</v>
      </c>
      <c r="K145" s="514"/>
      <c r="L145" s="525"/>
      <c r="M145" s="514">
        <f t="shared" si="24"/>
        <v>0</v>
      </c>
      <c r="N145" s="525"/>
      <c r="O145" s="514">
        <f t="shared" si="25"/>
        <v>0</v>
      </c>
      <c r="P145" s="514">
        <f t="shared" si="26"/>
        <v>0</v>
      </c>
    </row>
    <row r="146" spans="2:16">
      <c r="B146" s="195" t="str">
        <f t="shared" si="15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8"/>
        <v>0</v>
      </c>
      <c r="G146" s="523">
        <f t="shared" si="19"/>
        <v>0</v>
      </c>
      <c r="H146" s="526">
        <f t="shared" si="20"/>
        <v>0</v>
      </c>
      <c r="I146" s="577">
        <f t="shared" si="21"/>
        <v>0</v>
      </c>
      <c r="J146" s="514">
        <f t="shared" si="23"/>
        <v>0</v>
      </c>
      <c r="K146" s="514"/>
      <c r="L146" s="525"/>
      <c r="M146" s="514">
        <f t="shared" si="24"/>
        <v>0</v>
      </c>
      <c r="N146" s="525"/>
      <c r="O146" s="514">
        <f t="shared" si="25"/>
        <v>0</v>
      </c>
      <c r="P146" s="514">
        <f t="shared" si="26"/>
        <v>0</v>
      </c>
    </row>
    <row r="147" spans="2:16">
      <c r="B147" s="195" t="str">
        <f t="shared" si="15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8"/>
        <v>0</v>
      </c>
      <c r="G147" s="523">
        <f t="shared" si="19"/>
        <v>0</v>
      </c>
      <c r="H147" s="526">
        <f t="shared" si="20"/>
        <v>0</v>
      </c>
      <c r="I147" s="577">
        <f t="shared" si="21"/>
        <v>0</v>
      </c>
      <c r="J147" s="514">
        <f t="shared" si="23"/>
        <v>0</v>
      </c>
      <c r="K147" s="514"/>
      <c r="L147" s="525"/>
      <c r="M147" s="514">
        <f t="shared" si="24"/>
        <v>0</v>
      </c>
      <c r="N147" s="525"/>
      <c r="O147" s="514">
        <f t="shared" si="25"/>
        <v>0</v>
      </c>
      <c r="P147" s="514">
        <f t="shared" si="26"/>
        <v>0</v>
      </c>
    </row>
    <row r="148" spans="2:16">
      <c r="B148" s="195" t="str">
        <f t="shared" si="15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8"/>
        <v>0</v>
      </c>
      <c r="G148" s="523">
        <f t="shared" si="19"/>
        <v>0</v>
      </c>
      <c r="H148" s="526">
        <f t="shared" si="20"/>
        <v>0</v>
      </c>
      <c r="I148" s="577">
        <f t="shared" si="21"/>
        <v>0</v>
      </c>
      <c r="J148" s="514">
        <f t="shared" si="23"/>
        <v>0</v>
      </c>
      <c r="K148" s="514"/>
      <c r="L148" s="525"/>
      <c r="M148" s="514">
        <f t="shared" si="24"/>
        <v>0</v>
      </c>
      <c r="N148" s="525"/>
      <c r="O148" s="514">
        <f t="shared" si="25"/>
        <v>0</v>
      </c>
      <c r="P148" s="514">
        <f t="shared" si="26"/>
        <v>0</v>
      </c>
    </row>
    <row r="149" spans="2:16">
      <c r="B149" s="195" t="str">
        <f t="shared" si="15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8"/>
        <v>0</v>
      </c>
      <c r="G149" s="523">
        <f t="shared" si="19"/>
        <v>0</v>
      </c>
      <c r="H149" s="526">
        <f t="shared" si="20"/>
        <v>0</v>
      </c>
      <c r="I149" s="577">
        <f t="shared" si="21"/>
        <v>0</v>
      </c>
      <c r="J149" s="514">
        <f t="shared" si="23"/>
        <v>0</v>
      </c>
      <c r="K149" s="514"/>
      <c r="L149" s="525"/>
      <c r="M149" s="514">
        <f t="shared" si="24"/>
        <v>0</v>
      </c>
      <c r="N149" s="525"/>
      <c r="O149" s="514">
        <f t="shared" si="25"/>
        <v>0</v>
      </c>
      <c r="P149" s="514">
        <f t="shared" si="26"/>
        <v>0</v>
      </c>
    </row>
    <row r="150" spans="2:16">
      <c r="B150" s="195" t="str">
        <f t="shared" si="15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8"/>
        <v>0</v>
      </c>
      <c r="G150" s="523">
        <f t="shared" si="19"/>
        <v>0</v>
      </c>
      <c r="H150" s="526">
        <f t="shared" si="20"/>
        <v>0</v>
      </c>
      <c r="I150" s="577">
        <f t="shared" si="21"/>
        <v>0</v>
      </c>
      <c r="J150" s="514">
        <f t="shared" si="23"/>
        <v>0</v>
      </c>
      <c r="K150" s="514"/>
      <c r="L150" s="525"/>
      <c r="M150" s="514">
        <f t="shared" si="24"/>
        <v>0</v>
      </c>
      <c r="N150" s="525"/>
      <c r="O150" s="514">
        <f t="shared" si="25"/>
        <v>0</v>
      </c>
      <c r="P150" s="514">
        <f t="shared" si="26"/>
        <v>0</v>
      </c>
    </row>
    <row r="151" spans="2:16">
      <c r="B151" s="195" t="str">
        <f t="shared" si="15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8"/>
        <v>0</v>
      </c>
      <c r="G151" s="523">
        <f t="shared" si="19"/>
        <v>0</v>
      </c>
      <c r="H151" s="526">
        <f t="shared" si="20"/>
        <v>0</v>
      </c>
      <c r="I151" s="577">
        <f t="shared" si="21"/>
        <v>0</v>
      </c>
      <c r="J151" s="514">
        <f t="shared" si="23"/>
        <v>0</v>
      </c>
      <c r="K151" s="514"/>
      <c r="L151" s="525"/>
      <c r="M151" s="514">
        <f t="shared" si="24"/>
        <v>0</v>
      </c>
      <c r="N151" s="525"/>
      <c r="O151" s="514">
        <f t="shared" si="25"/>
        <v>0</v>
      </c>
      <c r="P151" s="514">
        <f t="shared" si="26"/>
        <v>0</v>
      </c>
    </row>
    <row r="152" spans="2:16">
      <c r="B152" s="195" t="str">
        <f t="shared" si="15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8"/>
        <v>0</v>
      </c>
      <c r="G152" s="523">
        <f t="shared" si="19"/>
        <v>0</v>
      </c>
      <c r="H152" s="526">
        <f t="shared" si="20"/>
        <v>0</v>
      </c>
      <c r="I152" s="577">
        <f t="shared" si="21"/>
        <v>0</v>
      </c>
      <c r="J152" s="514">
        <f t="shared" si="23"/>
        <v>0</v>
      </c>
      <c r="K152" s="514"/>
      <c r="L152" s="525"/>
      <c r="M152" s="514">
        <f t="shared" si="24"/>
        <v>0</v>
      </c>
      <c r="N152" s="525"/>
      <c r="O152" s="514">
        <f t="shared" si="25"/>
        <v>0</v>
      </c>
      <c r="P152" s="514">
        <f t="shared" si="26"/>
        <v>0</v>
      </c>
    </row>
    <row r="153" spans="2:16">
      <c r="B153" s="195" t="str">
        <f t="shared" si="15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8"/>
        <v>0</v>
      </c>
      <c r="G153" s="523">
        <f t="shared" si="19"/>
        <v>0</v>
      </c>
      <c r="H153" s="526">
        <f t="shared" si="20"/>
        <v>0</v>
      </c>
      <c r="I153" s="577">
        <f t="shared" si="21"/>
        <v>0</v>
      </c>
      <c r="J153" s="514">
        <f t="shared" si="23"/>
        <v>0</v>
      </c>
      <c r="K153" s="514"/>
      <c r="L153" s="525"/>
      <c r="M153" s="514">
        <f t="shared" si="24"/>
        <v>0</v>
      </c>
      <c r="N153" s="525"/>
      <c r="O153" s="514">
        <f t="shared" si="25"/>
        <v>0</v>
      </c>
      <c r="P153" s="514">
        <f t="shared" si="26"/>
        <v>0</v>
      </c>
    </row>
    <row r="154" spans="2:16" ht="13.5" thickBot="1">
      <c r="B154" s="195" t="str">
        <f t="shared" si="15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8"/>
        <v>0</v>
      </c>
      <c r="G154" s="528">
        <f t="shared" si="19"/>
        <v>0</v>
      </c>
      <c r="H154" s="530">
        <f t="shared" si="20"/>
        <v>0</v>
      </c>
      <c r="I154" s="579">
        <f t="shared" si="21"/>
        <v>0</v>
      </c>
      <c r="J154" s="533">
        <f t="shared" si="23"/>
        <v>0</v>
      </c>
      <c r="K154" s="514"/>
      <c r="L154" s="532"/>
      <c r="M154" s="533">
        <f t="shared" si="24"/>
        <v>0</v>
      </c>
      <c r="N154" s="532"/>
      <c r="O154" s="533">
        <f t="shared" si="25"/>
        <v>0</v>
      </c>
      <c r="P154" s="533">
        <f t="shared" si="26"/>
        <v>0</v>
      </c>
    </row>
    <row r="155" spans="2:16">
      <c r="C155" s="374" t="s">
        <v>78</v>
      </c>
      <c r="D155" s="375"/>
      <c r="E155" s="375">
        <f>SUM(E99:E154)</f>
        <v>9930038.9999999981</v>
      </c>
      <c r="F155" s="375"/>
      <c r="G155" s="375"/>
      <c r="H155" s="375">
        <f>SUM(H99:H154)</f>
        <v>32685534.371046949</v>
      </c>
      <c r="I155" s="375">
        <f>SUM(I99:I154)</f>
        <v>32685534.371046949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zoomScale="80" zoomScaleNormal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70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876872.6916380648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876872.6916380648</v>
      </c>
      <c r="O6" s="269"/>
      <c r="P6" s="269"/>
    </row>
    <row r="7" spans="1:16" ht="13.5" thickBot="1">
      <c r="C7" s="467" t="s">
        <v>48</v>
      </c>
      <c r="D7" s="624" t="s">
        <v>436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428</v>
      </c>
      <c r="E9" s="637" t="s">
        <v>429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7196364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171342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531882.72371072089</v>
      </c>
      <c r="H17" s="639">
        <v>531882.72371072089</v>
      </c>
      <c r="I17" s="511">
        <f t="shared" ref="I17:I72" si="0">H17-G17</f>
        <v>0</v>
      </c>
      <c r="J17" s="511"/>
      <c r="K17" s="512">
        <f>+G17</f>
        <v>531882.72371072089</v>
      </c>
      <c r="L17" s="513">
        <f t="shared" ref="L17:L72" si="1">IF(K17&lt;&gt;0,+G17-K17,0)</f>
        <v>0</v>
      </c>
      <c r="M17" s="512">
        <f>+H17</f>
        <v>531882.72371072089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183372.09302325582</v>
      </c>
      <c r="F18" s="631">
        <v>7605469.3703913791</v>
      </c>
      <c r="G18" s="630">
        <v>949667.57657502161</v>
      </c>
      <c r="H18" s="639">
        <v>949667.57657502161</v>
      </c>
      <c r="I18" s="511">
        <f t="shared" si="0"/>
        <v>0</v>
      </c>
      <c r="J18" s="511"/>
      <c r="K18" s="518">
        <f>+G18</f>
        <v>949667.57657502161</v>
      </c>
      <c r="L18" s="519">
        <f t="shared" si="1"/>
        <v>0</v>
      </c>
      <c r="M18" s="518">
        <f>+H18</f>
        <v>949667.57657502161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1042176.1898096874</v>
      </c>
      <c r="H19" s="639">
        <v>1042176.1898096874</v>
      </c>
      <c r="I19" s="511">
        <f t="shared" si="0"/>
        <v>0</v>
      </c>
      <c r="J19" s="511"/>
      <c r="K19" s="518">
        <f>+G19</f>
        <v>1042176.1898096874</v>
      </c>
      <c r="L19" s="519">
        <f t="shared" ref="L19" si="4">IF(K19&lt;&gt;0,+G19-K19,0)</f>
        <v>0</v>
      </c>
      <c r="M19" s="518">
        <f>+H19</f>
        <v>1042176.1898096874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2021</v>
      </c>
      <c r="D20" s="631">
        <v>6741335.5411230857</v>
      </c>
      <c r="E20" s="630">
        <v>171342</v>
      </c>
      <c r="F20" s="631">
        <v>6569993.5411230857</v>
      </c>
      <c r="G20" s="630">
        <v>876872.6916380648</v>
      </c>
      <c r="H20" s="639">
        <v>876872.6916380648</v>
      </c>
      <c r="I20" s="511">
        <f t="shared" si="0"/>
        <v>0</v>
      </c>
      <c r="J20" s="511"/>
      <c r="K20" s="518">
        <f>+G20</f>
        <v>876872.6916380648</v>
      </c>
      <c r="L20" s="519">
        <f t="shared" ref="L20" si="6">IF(K20&lt;&gt;0,+G20-K20,0)</f>
        <v>0</v>
      </c>
      <c r="M20" s="518">
        <f>+H20</f>
        <v>876872.6916380648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2022</v>
      </c>
      <c r="D21" s="523">
        <f>IF(F20+SUM(E$17:E20)=D$10,F20,D$10-SUM(E$17:E20))</f>
        <v>6569993.5411230857</v>
      </c>
      <c r="E21" s="522">
        <f>IF(+I14&lt;F20,I14,D21)</f>
        <v>171342</v>
      </c>
      <c r="F21" s="523">
        <f t="shared" ref="F21:F72" si="7">+D21-E21</f>
        <v>6398651.5411230857</v>
      </c>
      <c r="G21" s="524">
        <f t="shared" ref="G21:G72" si="8">+I$12*((D21+F21)/2)+E21</f>
        <v>863984.19505231397</v>
      </c>
      <c r="H21" s="491">
        <f t="shared" ref="H21:H72" si="9">+I$13*((D21+F21)/2)+E21</f>
        <v>863984.19505231397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6398651.5411230857</v>
      </c>
      <c r="E22" s="522">
        <f>IF(+I14&lt;F21,I14,D22)</f>
        <v>171342</v>
      </c>
      <c r="F22" s="523">
        <f t="shared" si="7"/>
        <v>6227309.5411230857</v>
      </c>
      <c r="G22" s="524">
        <f t="shared" si="8"/>
        <v>845681.78979224211</v>
      </c>
      <c r="H22" s="491">
        <f t="shared" si="9"/>
        <v>845681.78979224211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6227309.5411230857</v>
      </c>
      <c r="E23" s="522">
        <f>IF(+I14&lt;F22,I14,D23)</f>
        <v>171342</v>
      </c>
      <c r="F23" s="523">
        <f t="shared" si="7"/>
        <v>6055967.5411230857</v>
      </c>
      <c r="G23" s="524">
        <f t="shared" si="8"/>
        <v>827379.38453217025</v>
      </c>
      <c r="H23" s="491">
        <f t="shared" si="9"/>
        <v>827379.38453217025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6055967.5411230857</v>
      </c>
      <c r="E24" s="522">
        <f>IF(+I14&lt;F23,I14,D24)</f>
        <v>171342</v>
      </c>
      <c r="F24" s="523">
        <f t="shared" si="7"/>
        <v>5884625.5411230857</v>
      </c>
      <c r="G24" s="524">
        <f t="shared" si="8"/>
        <v>809076.9792720984</v>
      </c>
      <c r="H24" s="491">
        <f t="shared" si="9"/>
        <v>809076.9792720984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5884625.5411230857</v>
      </c>
      <c r="E25" s="522">
        <f>IF(+I14&lt;F24,I14,D25)</f>
        <v>171342</v>
      </c>
      <c r="F25" s="523">
        <f t="shared" si="7"/>
        <v>5713283.5411230857</v>
      </c>
      <c r="G25" s="524">
        <f t="shared" si="8"/>
        <v>790774.57401202654</v>
      </c>
      <c r="H25" s="491">
        <f t="shared" si="9"/>
        <v>790774.57401202654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5713283.5411230857</v>
      </c>
      <c r="E26" s="522">
        <f>IF(+I14&lt;F25,I14,D26)</f>
        <v>171342</v>
      </c>
      <c r="F26" s="523">
        <f t="shared" si="7"/>
        <v>5541941.5411230857</v>
      </c>
      <c r="G26" s="524">
        <f t="shared" si="8"/>
        <v>772472.16875195468</v>
      </c>
      <c r="H26" s="491">
        <f t="shared" si="9"/>
        <v>772472.16875195468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5541941.5411230857</v>
      </c>
      <c r="E27" s="522">
        <f>IF(+I14&lt;F26,I14,D27)</f>
        <v>171342</v>
      </c>
      <c r="F27" s="523">
        <f t="shared" si="7"/>
        <v>5370599.5411230857</v>
      </c>
      <c r="G27" s="524">
        <f t="shared" si="8"/>
        <v>754169.76349188294</v>
      </c>
      <c r="H27" s="491">
        <f t="shared" si="9"/>
        <v>754169.76349188294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5370599.5411230857</v>
      </c>
      <c r="E28" s="522">
        <f>IF(+I14&lt;F27,I14,D28)</f>
        <v>171342</v>
      </c>
      <c r="F28" s="523">
        <f t="shared" si="7"/>
        <v>5199257.5411230857</v>
      </c>
      <c r="G28" s="524">
        <f t="shared" si="8"/>
        <v>735867.35823181109</v>
      </c>
      <c r="H28" s="491">
        <f t="shared" si="9"/>
        <v>735867.35823181109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5199257.5411230857</v>
      </c>
      <c r="E29" s="522">
        <f>IF(+I14&lt;F28,I14,D29)</f>
        <v>171342</v>
      </c>
      <c r="F29" s="523">
        <f t="shared" si="7"/>
        <v>5027915.5411230857</v>
      </c>
      <c r="G29" s="524">
        <f t="shared" si="8"/>
        <v>717564.95297173923</v>
      </c>
      <c r="H29" s="491">
        <f t="shared" si="9"/>
        <v>717564.95297173923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5027915.5411230857</v>
      </c>
      <c r="E30" s="522">
        <f>IF(+I14&lt;F29,I14,D30)</f>
        <v>171342</v>
      </c>
      <c r="F30" s="523">
        <f t="shared" si="7"/>
        <v>4856573.5411230857</v>
      </c>
      <c r="G30" s="524">
        <f t="shared" si="8"/>
        <v>699262.54771166737</v>
      </c>
      <c r="H30" s="491">
        <f t="shared" si="9"/>
        <v>699262.54771166737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4856573.5411230857</v>
      </c>
      <c r="E31" s="522">
        <f>IF(+I14&lt;F30,I14,D31)</f>
        <v>171342</v>
      </c>
      <c r="F31" s="523">
        <f t="shared" si="7"/>
        <v>4685231.5411230857</v>
      </c>
      <c r="G31" s="524">
        <f t="shared" si="8"/>
        <v>680960.14245159552</v>
      </c>
      <c r="H31" s="491">
        <f t="shared" si="9"/>
        <v>680960.14245159552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4685231.5411230857</v>
      </c>
      <c r="E32" s="522">
        <f>IF(+I14&lt;F31,I14,D32)</f>
        <v>171342</v>
      </c>
      <c r="F32" s="523">
        <f t="shared" si="7"/>
        <v>4513889.5411230857</v>
      </c>
      <c r="G32" s="524">
        <f t="shared" si="8"/>
        <v>662657.73719152366</v>
      </c>
      <c r="H32" s="491">
        <f t="shared" si="9"/>
        <v>662657.73719152366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4513889.5411230857</v>
      </c>
      <c r="E33" s="522">
        <f>IF(+I14&lt;F32,I14,D33)</f>
        <v>171342</v>
      </c>
      <c r="F33" s="523">
        <f t="shared" si="7"/>
        <v>4342547.5411230857</v>
      </c>
      <c r="G33" s="524">
        <f t="shared" si="8"/>
        <v>644355.3319314518</v>
      </c>
      <c r="H33" s="491">
        <f t="shared" si="9"/>
        <v>644355.3319314518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4342547.5411230857</v>
      </c>
      <c r="E34" s="522">
        <f>IF(+I14&lt;F33,I14,D34)</f>
        <v>171342</v>
      </c>
      <c r="F34" s="523">
        <f t="shared" si="7"/>
        <v>4171205.5411230857</v>
      </c>
      <c r="G34" s="524">
        <f t="shared" si="8"/>
        <v>626052.92667137994</v>
      </c>
      <c r="H34" s="491">
        <f t="shared" si="9"/>
        <v>626052.92667137994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4171205.5411230857</v>
      </c>
      <c r="E35" s="522">
        <f>IF(+I14&lt;F34,I14,D35)</f>
        <v>171342</v>
      </c>
      <c r="F35" s="523">
        <f t="shared" si="7"/>
        <v>3999863.5411230857</v>
      </c>
      <c r="G35" s="524">
        <f t="shared" si="8"/>
        <v>607750.52141130809</v>
      </c>
      <c r="H35" s="491">
        <f t="shared" si="9"/>
        <v>607750.52141130809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3999863.5411230857</v>
      </c>
      <c r="E36" s="522">
        <f>IF(+I14&lt;F35,I14,D36)</f>
        <v>171342</v>
      </c>
      <c r="F36" s="523">
        <f t="shared" si="7"/>
        <v>3828521.5411230857</v>
      </c>
      <c r="G36" s="524">
        <f t="shared" si="8"/>
        <v>589448.11615123623</v>
      </c>
      <c r="H36" s="491">
        <f t="shared" si="9"/>
        <v>589448.11615123623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3828521.5411230857</v>
      </c>
      <c r="E37" s="522">
        <f>IF(+I14&lt;F36,I14,D37)</f>
        <v>171342</v>
      </c>
      <c r="F37" s="523">
        <f t="shared" si="7"/>
        <v>3657179.5411230857</v>
      </c>
      <c r="G37" s="524">
        <f t="shared" si="8"/>
        <v>571145.71089116449</v>
      </c>
      <c r="H37" s="491">
        <f t="shared" si="9"/>
        <v>571145.71089116449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3657179.5411230857</v>
      </c>
      <c r="E38" s="522">
        <f>IF(+I14&lt;F37,I14,D38)</f>
        <v>171342</v>
      </c>
      <c r="F38" s="523">
        <f t="shared" si="7"/>
        <v>3485837.5411230857</v>
      </c>
      <c r="G38" s="524">
        <f t="shared" si="8"/>
        <v>552843.30563109263</v>
      </c>
      <c r="H38" s="491">
        <f t="shared" si="9"/>
        <v>552843.30563109263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3485837.5411230857</v>
      </c>
      <c r="E39" s="522">
        <f>IF(+I14&lt;F38,I14,D39)</f>
        <v>171342</v>
      </c>
      <c r="F39" s="523">
        <f t="shared" si="7"/>
        <v>3314495.5411230857</v>
      </c>
      <c r="G39" s="524">
        <f t="shared" si="8"/>
        <v>534540.90037102078</v>
      </c>
      <c r="H39" s="491">
        <f t="shared" si="9"/>
        <v>534540.90037102078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3314495.5411230857</v>
      </c>
      <c r="E40" s="522">
        <f>IF(+I14&lt;F39,I14,D40)</f>
        <v>171342</v>
      </c>
      <c r="F40" s="523">
        <f t="shared" si="7"/>
        <v>3143153.5411230857</v>
      </c>
      <c r="G40" s="524">
        <f t="shared" si="8"/>
        <v>516238.49511094892</v>
      </c>
      <c r="H40" s="491">
        <f t="shared" si="9"/>
        <v>516238.49511094892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3143153.5411230857</v>
      </c>
      <c r="E41" s="522">
        <f>IF(+I14&lt;F40,I14,D41)</f>
        <v>171342</v>
      </c>
      <c r="F41" s="523">
        <f t="shared" si="7"/>
        <v>2971811.5411230857</v>
      </c>
      <c r="G41" s="524">
        <f t="shared" si="8"/>
        <v>497936.08985087712</v>
      </c>
      <c r="H41" s="491">
        <f t="shared" si="9"/>
        <v>497936.08985087712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2971811.5411230857</v>
      </c>
      <c r="E42" s="522">
        <f>IF(+I14&lt;F41,I14,D42)</f>
        <v>171342</v>
      </c>
      <c r="F42" s="523">
        <f t="shared" si="7"/>
        <v>2800469.5411230857</v>
      </c>
      <c r="G42" s="524">
        <f t="shared" si="8"/>
        <v>479633.68459080526</v>
      </c>
      <c r="H42" s="491">
        <f t="shared" si="9"/>
        <v>479633.68459080526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2800469.5411230857</v>
      </c>
      <c r="E43" s="522">
        <f>IF(+I14&lt;F42,I14,D43)</f>
        <v>171342</v>
      </c>
      <c r="F43" s="523">
        <f t="shared" si="7"/>
        <v>2629127.5411230857</v>
      </c>
      <c r="G43" s="524">
        <f t="shared" si="8"/>
        <v>461331.27933073341</v>
      </c>
      <c r="H43" s="491">
        <f t="shared" si="9"/>
        <v>461331.27933073341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2629127.5411230857</v>
      </c>
      <c r="E44" s="522">
        <f>IF(+I14&lt;F43,I14,D44)</f>
        <v>171342</v>
      </c>
      <c r="F44" s="523">
        <f t="shared" si="7"/>
        <v>2457785.5411230857</v>
      </c>
      <c r="G44" s="524">
        <f t="shared" si="8"/>
        <v>443028.87407066155</v>
      </c>
      <c r="H44" s="491">
        <f t="shared" si="9"/>
        <v>443028.87407066155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2457785.5411230857</v>
      </c>
      <c r="E45" s="522">
        <f>IF(+I14&lt;F44,I14,D45)</f>
        <v>171342</v>
      </c>
      <c r="F45" s="523">
        <f t="shared" si="7"/>
        <v>2286443.5411230857</v>
      </c>
      <c r="G45" s="524">
        <f t="shared" si="8"/>
        <v>424726.46881058975</v>
      </c>
      <c r="H45" s="491">
        <f t="shared" si="9"/>
        <v>424726.46881058975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2286443.5411230857</v>
      </c>
      <c r="E46" s="522">
        <f>IF(+I14&lt;F45,I14,D46)</f>
        <v>171342</v>
      </c>
      <c r="F46" s="523">
        <f t="shared" si="7"/>
        <v>2115101.5411230857</v>
      </c>
      <c r="G46" s="524">
        <f t="shared" si="8"/>
        <v>406424.06355051789</v>
      </c>
      <c r="H46" s="491">
        <f t="shared" si="9"/>
        <v>406424.06355051789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2115101.5411230857</v>
      </c>
      <c r="E47" s="522">
        <f>IF(+I14&lt;F46,I14,D47)</f>
        <v>171342</v>
      </c>
      <c r="F47" s="523">
        <f t="shared" si="7"/>
        <v>1943759.5411230857</v>
      </c>
      <c r="G47" s="524">
        <f t="shared" si="8"/>
        <v>388121.65829044604</v>
      </c>
      <c r="H47" s="491">
        <f t="shared" si="9"/>
        <v>388121.65829044604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1943759.5411230857</v>
      </c>
      <c r="E48" s="522">
        <f>IF(+I14&lt;F47,I14,D48)</f>
        <v>171342</v>
      </c>
      <c r="F48" s="523">
        <f t="shared" si="7"/>
        <v>1772417.5411230857</v>
      </c>
      <c r="G48" s="524">
        <f t="shared" si="8"/>
        <v>369819.25303037418</v>
      </c>
      <c r="H48" s="491">
        <f t="shared" si="9"/>
        <v>369819.25303037418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1772417.5411230857</v>
      </c>
      <c r="E49" s="522">
        <f>IF(+I14&lt;F48,I14,D49)</f>
        <v>171342</v>
      </c>
      <c r="F49" s="523">
        <f t="shared" si="7"/>
        <v>1601075.5411230857</v>
      </c>
      <c r="G49" s="524">
        <f t="shared" si="8"/>
        <v>351516.84777030232</v>
      </c>
      <c r="H49" s="491">
        <f t="shared" si="9"/>
        <v>351516.84777030232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1601075.5411230857</v>
      </c>
      <c r="E50" s="522">
        <f>IF(+I14&lt;F49,I14,D50)</f>
        <v>171342</v>
      </c>
      <c r="F50" s="523">
        <f t="shared" si="7"/>
        <v>1429733.5411230857</v>
      </c>
      <c r="G50" s="524">
        <f t="shared" si="8"/>
        <v>333214.44251023052</v>
      </c>
      <c r="H50" s="491">
        <f t="shared" si="9"/>
        <v>333214.44251023052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1429733.5411230857</v>
      </c>
      <c r="E51" s="522">
        <f>IF(+I14&lt;F50,I14,D51)</f>
        <v>171342</v>
      </c>
      <c r="F51" s="523">
        <f t="shared" si="7"/>
        <v>1258391.5411230857</v>
      </c>
      <c r="G51" s="524">
        <f t="shared" si="8"/>
        <v>314912.03725015873</v>
      </c>
      <c r="H51" s="491">
        <f t="shared" si="9"/>
        <v>314912.03725015873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1258391.5411230857</v>
      </c>
      <c r="E52" s="522">
        <f>IF(+I14&lt;F51,I14,D52)</f>
        <v>171342</v>
      </c>
      <c r="F52" s="523">
        <f t="shared" si="7"/>
        <v>1087049.5411230857</v>
      </c>
      <c r="G52" s="524">
        <f t="shared" si="8"/>
        <v>296609.63199008687</v>
      </c>
      <c r="H52" s="491">
        <f t="shared" si="9"/>
        <v>296609.63199008687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1087049.5411230857</v>
      </c>
      <c r="E53" s="522">
        <f>IF(+I14&lt;F52,I14,D53)</f>
        <v>171342</v>
      </c>
      <c r="F53" s="523">
        <f t="shared" si="7"/>
        <v>915707.54112308566</v>
      </c>
      <c r="G53" s="524">
        <f t="shared" si="8"/>
        <v>278307.22673001501</v>
      </c>
      <c r="H53" s="491">
        <f t="shared" si="9"/>
        <v>278307.22673001501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915707.54112308566</v>
      </c>
      <c r="E54" s="522">
        <f>IF(+I14&lt;F53,I14,D54)</f>
        <v>171342</v>
      </c>
      <c r="F54" s="523">
        <f t="shared" si="7"/>
        <v>744365.54112308566</v>
      </c>
      <c r="G54" s="524">
        <f t="shared" si="8"/>
        <v>260004.82146994316</v>
      </c>
      <c r="H54" s="491">
        <f t="shared" si="9"/>
        <v>260004.82146994316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744365.54112308566</v>
      </c>
      <c r="E55" s="522">
        <f>IF(+I14&lt;F54,I14,D55)</f>
        <v>171342</v>
      </c>
      <c r="F55" s="523">
        <f t="shared" si="7"/>
        <v>573023.54112308566</v>
      </c>
      <c r="G55" s="524">
        <f t="shared" si="8"/>
        <v>241702.4162098713</v>
      </c>
      <c r="H55" s="491">
        <f t="shared" si="9"/>
        <v>241702.4162098713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573023.54112308566</v>
      </c>
      <c r="E56" s="522">
        <f>IF(+I14&lt;F55,I14,D56)</f>
        <v>171342</v>
      </c>
      <c r="F56" s="523">
        <f t="shared" si="7"/>
        <v>401681.54112308566</v>
      </c>
      <c r="G56" s="524">
        <f t="shared" si="8"/>
        <v>223400.01094979947</v>
      </c>
      <c r="H56" s="491">
        <f t="shared" si="9"/>
        <v>223400.01094979947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401681.54112308566</v>
      </c>
      <c r="E57" s="522">
        <f>IF(+I14&lt;F56,I14,D57)</f>
        <v>171342</v>
      </c>
      <c r="F57" s="523">
        <f t="shared" si="7"/>
        <v>230339.54112308566</v>
      </c>
      <c r="G57" s="524">
        <f t="shared" si="8"/>
        <v>205097.60568972764</v>
      </c>
      <c r="H57" s="491">
        <f t="shared" si="9"/>
        <v>205097.60568972764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230339.54112308566</v>
      </c>
      <c r="E58" s="522">
        <f>IF(+I14&lt;F57,I14,D58)</f>
        <v>171342</v>
      </c>
      <c r="F58" s="523">
        <f t="shared" si="7"/>
        <v>58997.541123085655</v>
      </c>
      <c r="G58" s="524">
        <f t="shared" si="8"/>
        <v>186795.20042965579</v>
      </c>
      <c r="H58" s="491">
        <f t="shared" si="9"/>
        <v>186795.20042965579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58997.541123085655</v>
      </c>
      <c r="E59" s="522">
        <f>IF(+I14&lt;F58,I14,D59)</f>
        <v>58997.541123085655</v>
      </c>
      <c r="F59" s="523">
        <f t="shared" si="7"/>
        <v>0</v>
      </c>
      <c r="G59" s="524">
        <f t="shared" si="8"/>
        <v>62148.540022895591</v>
      </c>
      <c r="H59" s="491">
        <f t="shared" si="9"/>
        <v>62148.540022895591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7196364</v>
      </c>
      <c r="F73" s="375"/>
      <c r="G73" s="375">
        <f>SUM(G17:G72)</f>
        <v>23427556.235913813</v>
      </c>
      <c r="H73" s="375">
        <f>SUM(H17:H72)</f>
        <v>23427556.235913813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876872.6916380648</v>
      </c>
      <c r="N87" s="546">
        <f>IF(J92&lt;D11,0,VLOOKUP(J92,C17:O72,11))</f>
        <v>876872.6916380648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934277.91718640598</v>
      </c>
      <c r="N88" s="550">
        <f>IF(J92&lt;D11,0,VLOOKUP(J92,C99:P154,7))</f>
        <v>934277.91718640598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57405.225548341172</v>
      </c>
      <c r="N89" s="555">
        <f>+N88-N87</f>
        <v>57405.225548341172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7196364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175521.07317073172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10">+I99-H99</f>
        <v>0</v>
      </c>
      <c r="K99" s="514"/>
      <c r="L99" s="512">
        <f>+H99</f>
        <v>461070.82780968421</v>
      </c>
      <c r="M99" s="513">
        <f t="shared" ref="M99:M100" si="11">IF(L99&lt;&gt;0,+H99-L99,0)</f>
        <v>0</v>
      </c>
      <c r="N99" s="512">
        <f>+I99</f>
        <v>461070.82780968421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7110704.3452380951</v>
      </c>
      <c r="E100" s="630">
        <v>167357.3023255814</v>
      </c>
      <c r="F100" s="631">
        <v>6943347.0429125139</v>
      </c>
      <c r="G100" s="631">
        <v>7027025.694075305</v>
      </c>
      <c r="H100" s="633">
        <v>919533.97318451235</v>
      </c>
      <c r="I100" s="634">
        <v>919533.97318451235</v>
      </c>
      <c r="J100" s="514">
        <f t="shared" si="10"/>
        <v>0</v>
      </c>
      <c r="K100" s="514"/>
      <c r="L100" s="655">
        <f>+H100</f>
        <v>919533.97318451235</v>
      </c>
      <c r="M100" s="514">
        <f t="shared" si="11"/>
        <v>0</v>
      </c>
      <c r="N100" s="655">
        <f>+I100</f>
        <v>919533.97318451235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2020</v>
      </c>
      <c r="D101" s="629">
        <v>6943347.0429125139</v>
      </c>
      <c r="E101" s="630">
        <v>171342</v>
      </c>
      <c r="F101" s="631">
        <v>6772005.0429125139</v>
      </c>
      <c r="G101" s="631">
        <v>6857676.0429125139</v>
      </c>
      <c r="H101" s="633">
        <v>909048.49398459145</v>
      </c>
      <c r="I101" s="634">
        <v>909048.49398459145</v>
      </c>
      <c r="J101" s="514">
        <f t="shared" si="10"/>
        <v>0</v>
      </c>
      <c r="K101" s="514"/>
      <c r="L101" s="655">
        <f>+H101</f>
        <v>909048.49398459145</v>
      </c>
      <c r="M101" s="514">
        <f t="shared" ref="M101" si="15">IF(L101&lt;&gt;0,+H101-L101,0)</f>
        <v>0</v>
      </c>
      <c r="N101" s="655">
        <f>+I101</f>
        <v>909048.49398459145</v>
      </c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2021</v>
      </c>
      <c r="D102" s="374">
        <f>IF(F101+SUM(E$99:E101)=D$92,F101,D$92-SUM(E$99:E101))</f>
        <v>6772005.0429125139</v>
      </c>
      <c r="E102" s="522">
        <f>IF(+J96&lt;F101,J96,D102)</f>
        <v>175521.07317073172</v>
      </c>
      <c r="F102" s="523">
        <f t="shared" ref="F102:F154" si="16">+D102-E102</f>
        <v>6596483.9697417822</v>
      </c>
      <c r="G102" s="523">
        <f t="shared" ref="G102:G154" si="17">+(F102+D102)/2</f>
        <v>6684244.5063271485</v>
      </c>
      <c r="H102" s="526">
        <f t="shared" ref="H102:H154" si="18">+J$94*G102+E102</f>
        <v>934277.91718640598</v>
      </c>
      <c r="I102" s="577">
        <f t="shared" ref="I102:I154" si="19">+J$95*G102+E102</f>
        <v>934277.91718640598</v>
      </c>
      <c r="J102" s="514">
        <f t="shared" si="10"/>
        <v>0</v>
      </c>
      <c r="K102" s="514"/>
      <c r="L102" s="525"/>
      <c r="M102" s="514">
        <f t="shared" ref="M102:M130" si="20">IF(L102&lt;&gt;0,+H102-L102,0)</f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2022</v>
      </c>
      <c r="D103" s="374">
        <f>IF(F102+SUM(E$99:E102)=D$92,F102,D$92-SUM(E$99:E102))</f>
        <v>6596483.9697417822</v>
      </c>
      <c r="E103" s="522">
        <f>IF(+J96&lt;F102,J96,D103)</f>
        <v>175521.07317073172</v>
      </c>
      <c r="F103" s="523">
        <f t="shared" si="16"/>
        <v>6420962.8965710504</v>
      </c>
      <c r="G103" s="523">
        <f t="shared" si="17"/>
        <v>6508723.4331564158</v>
      </c>
      <c r="H103" s="526">
        <f t="shared" si="18"/>
        <v>914353.77835348225</v>
      </c>
      <c r="I103" s="577">
        <f t="shared" si="19"/>
        <v>914353.77835348225</v>
      </c>
      <c r="J103" s="514">
        <f t="shared" si="10"/>
        <v>0</v>
      </c>
      <c r="K103" s="514"/>
      <c r="L103" s="525"/>
      <c r="M103" s="514">
        <f t="shared" si="20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2023</v>
      </c>
      <c r="D104" s="374">
        <f>IF(F103+SUM(E$99:E103)=D$92,F103,D$92-SUM(E$99:E103))</f>
        <v>6420962.8965710504</v>
      </c>
      <c r="E104" s="522">
        <f>IF(+J96&lt;F103,J96,D104)</f>
        <v>175521.07317073172</v>
      </c>
      <c r="F104" s="523">
        <f t="shared" si="16"/>
        <v>6245441.8234003186</v>
      </c>
      <c r="G104" s="523">
        <f t="shared" si="17"/>
        <v>6333202.359985685</v>
      </c>
      <c r="H104" s="526">
        <f t="shared" si="18"/>
        <v>894429.63952055876</v>
      </c>
      <c r="I104" s="577">
        <f t="shared" si="19"/>
        <v>894429.63952055876</v>
      </c>
      <c r="J104" s="514">
        <f t="shared" si="10"/>
        <v>0</v>
      </c>
      <c r="K104" s="514"/>
      <c r="L104" s="525"/>
      <c r="M104" s="514">
        <f t="shared" si="20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2024</v>
      </c>
      <c r="D105" s="374">
        <f>IF(F104+SUM(E$99:E104)=D$92,F104,D$92-SUM(E$99:E104))</f>
        <v>6245441.8234003186</v>
      </c>
      <c r="E105" s="522">
        <f>IF(+J96&lt;F104,J96,D105)</f>
        <v>175521.07317073172</v>
      </c>
      <c r="F105" s="523">
        <f t="shared" si="16"/>
        <v>6069920.7502295868</v>
      </c>
      <c r="G105" s="523">
        <f t="shared" si="17"/>
        <v>6157681.2868149523</v>
      </c>
      <c r="H105" s="526">
        <f t="shared" si="18"/>
        <v>874505.50068763504</v>
      </c>
      <c r="I105" s="577">
        <f t="shared" si="19"/>
        <v>874505.50068763504</v>
      </c>
      <c r="J105" s="514">
        <f t="shared" si="10"/>
        <v>0</v>
      </c>
      <c r="K105" s="514"/>
      <c r="L105" s="525"/>
      <c r="M105" s="514">
        <f t="shared" si="20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2025</v>
      </c>
      <c r="D106" s="374">
        <f>IF(F105+SUM(E$99:E105)=D$92,F105,D$92-SUM(E$99:E105))</f>
        <v>6069920.7502295868</v>
      </c>
      <c r="E106" s="522">
        <f>IF(+J96&lt;F105,J96,D106)</f>
        <v>175521.07317073172</v>
      </c>
      <c r="F106" s="523">
        <f t="shared" si="16"/>
        <v>5894399.6770588551</v>
      </c>
      <c r="G106" s="523">
        <f t="shared" si="17"/>
        <v>5982160.2136442214</v>
      </c>
      <c r="H106" s="526">
        <f t="shared" si="18"/>
        <v>854581.36185471178</v>
      </c>
      <c r="I106" s="577">
        <f t="shared" si="19"/>
        <v>854581.36185471178</v>
      </c>
      <c r="J106" s="514">
        <f t="shared" si="10"/>
        <v>0</v>
      </c>
      <c r="K106" s="514"/>
      <c r="L106" s="525"/>
      <c r="M106" s="514">
        <f t="shared" si="20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2026</v>
      </c>
      <c r="D107" s="374">
        <f>IF(F106+SUM(E$99:E106)=D$92,F106,D$92-SUM(E$99:E106))</f>
        <v>5894399.6770588551</v>
      </c>
      <c r="E107" s="522">
        <f>IF(+J96&lt;F106,J96,D107)</f>
        <v>175521.07317073172</v>
      </c>
      <c r="F107" s="523">
        <f t="shared" si="16"/>
        <v>5718878.6038881233</v>
      </c>
      <c r="G107" s="523">
        <f t="shared" si="17"/>
        <v>5806639.1404734887</v>
      </c>
      <c r="H107" s="526">
        <f t="shared" si="18"/>
        <v>834657.22302178806</v>
      </c>
      <c r="I107" s="577">
        <f t="shared" si="19"/>
        <v>834657.22302178806</v>
      </c>
      <c r="J107" s="514">
        <f t="shared" si="10"/>
        <v>0</v>
      </c>
      <c r="K107" s="514"/>
      <c r="L107" s="525"/>
      <c r="M107" s="514">
        <f t="shared" si="20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2027</v>
      </c>
      <c r="D108" s="374">
        <f>IF(F107+SUM(E$99:E107)=D$92,F107,D$92-SUM(E$99:E107))</f>
        <v>5718878.6038881233</v>
      </c>
      <c r="E108" s="522">
        <f>IF(+J96&lt;F107,J96,D108)</f>
        <v>175521.07317073172</v>
      </c>
      <c r="F108" s="523">
        <f t="shared" si="16"/>
        <v>5543357.5307173915</v>
      </c>
      <c r="G108" s="523">
        <f t="shared" si="17"/>
        <v>5631118.0673027579</v>
      </c>
      <c r="H108" s="526">
        <f t="shared" si="18"/>
        <v>814733.08418886457</v>
      </c>
      <c r="I108" s="577">
        <f t="shared" si="19"/>
        <v>814733.08418886457</v>
      </c>
      <c r="J108" s="514">
        <f t="shared" si="10"/>
        <v>0</v>
      </c>
      <c r="K108" s="514"/>
      <c r="L108" s="525"/>
      <c r="M108" s="514">
        <f t="shared" si="20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2028</v>
      </c>
      <c r="D109" s="374">
        <f>IF(F108+SUM(E$99:E108)=D$92,F108,D$92-SUM(E$99:E108))</f>
        <v>5543357.5307173915</v>
      </c>
      <c r="E109" s="522">
        <f>IF(+J96&lt;F108,J96,D109)</f>
        <v>175521.07317073172</v>
      </c>
      <c r="F109" s="523">
        <f t="shared" si="16"/>
        <v>5367836.4575466597</v>
      </c>
      <c r="G109" s="523">
        <f t="shared" si="17"/>
        <v>5455596.9941320252</v>
      </c>
      <c r="H109" s="526">
        <f t="shared" si="18"/>
        <v>794808.94535594084</v>
      </c>
      <c r="I109" s="577">
        <f t="shared" si="19"/>
        <v>794808.94535594084</v>
      </c>
      <c r="J109" s="514">
        <f t="shared" si="10"/>
        <v>0</v>
      </c>
      <c r="K109" s="514"/>
      <c r="L109" s="525"/>
      <c r="M109" s="514">
        <f t="shared" si="20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2029</v>
      </c>
      <c r="D110" s="374">
        <f>IF(F109+SUM(E$99:E109)=D$92,F109,D$92-SUM(E$99:E109))</f>
        <v>5367836.4575466597</v>
      </c>
      <c r="E110" s="522">
        <f>IF(+J96&lt;F109,J96,D110)</f>
        <v>175521.07317073172</v>
      </c>
      <c r="F110" s="523">
        <f t="shared" si="16"/>
        <v>5192315.384375928</v>
      </c>
      <c r="G110" s="523">
        <f t="shared" si="17"/>
        <v>5280075.9209612943</v>
      </c>
      <c r="H110" s="526">
        <f t="shared" si="18"/>
        <v>774884.80652301759</v>
      </c>
      <c r="I110" s="577">
        <f t="shared" si="19"/>
        <v>774884.80652301759</v>
      </c>
      <c r="J110" s="514">
        <f t="shared" si="10"/>
        <v>0</v>
      </c>
      <c r="K110" s="514"/>
      <c r="L110" s="525"/>
      <c r="M110" s="514">
        <f t="shared" si="20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2030</v>
      </c>
      <c r="D111" s="374">
        <f>IF(F110+SUM(E$99:E110)=D$92,F110,D$92-SUM(E$99:E110))</f>
        <v>5192315.384375928</v>
      </c>
      <c r="E111" s="522">
        <f>IF(+J96&lt;F110,J96,D111)</f>
        <v>175521.07317073172</v>
      </c>
      <c r="F111" s="523">
        <f t="shared" si="16"/>
        <v>5016794.3112051962</v>
      </c>
      <c r="G111" s="523">
        <f t="shared" si="17"/>
        <v>5104554.8477905616</v>
      </c>
      <c r="H111" s="526">
        <f t="shared" si="18"/>
        <v>754960.66769009386</v>
      </c>
      <c r="I111" s="577">
        <f t="shared" si="19"/>
        <v>754960.66769009386</v>
      </c>
      <c r="J111" s="514">
        <f t="shared" si="10"/>
        <v>0</v>
      </c>
      <c r="K111" s="514"/>
      <c r="L111" s="525"/>
      <c r="M111" s="514">
        <f t="shared" si="20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2031</v>
      </c>
      <c r="D112" s="374">
        <f>IF(F111+SUM(E$99:E111)=D$92,F111,D$92-SUM(E$99:E111))</f>
        <v>5016794.3112051962</v>
      </c>
      <c r="E112" s="522">
        <f>IF(+J96&lt;F111,J96,D112)</f>
        <v>175521.07317073172</v>
      </c>
      <c r="F112" s="523">
        <f t="shared" si="16"/>
        <v>4841273.2380344644</v>
      </c>
      <c r="G112" s="523">
        <f t="shared" si="17"/>
        <v>4929033.7746198308</v>
      </c>
      <c r="H112" s="526">
        <f t="shared" si="18"/>
        <v>735036.52885717037</v>
      </c>
      <c r="I112" s="577">
        <f t="shared" si="19"/>
        <v>735036.52885717037</v>
      </c>
      <c r="J112" s="514">
        <f t="shared" si="10"/>
        <v>0</v>
      </c>
      <c r="K112" s="514"/>
      <c r="L112" s="525"/>
      <c r="M112" s="514">
        <f t="shared" si="20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2032</v>
      </c>
      <c r="D113" s="374">
        <f>IF(F112+SUM(E$99:E112)=D$92,F112,D$92-SUM(E$99:E112))</f>
        <v>4841273.2380344644</v>
      </c>
      <c r="E113" s="522">
        <f>IF(+J96&lt;F112,J96,D113)</f>
        <v>175521.07317073172</v>
      </c>
      <c r="F113" s="523">
        <f t="shared" si="16"/>
        <v>4665752.1648637326</v>
      </c>
      <c r="G113" s="523">
        <f t="shared" si="17"/>
        <v>4753512.7014490981</v>
      </c>
      <c r="H113" s="526">
        <f t="shared" si="18"/>
        <v>715112.39002424665</v>
      </c>
      <c r="I113" s="577">
        <f t="shared" si="19"/>
        <v>715112.39002424665</v>
      </c>
      <c r="J113" s="514">
        <f t="shared" si="10"/>
        <v>0</v>
      </c>
      <c r="K113" s="514"/>
      <c r="L113" s="525"/>
      <c r="M113" s="514">
        <f t="shared" si="20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2033</v>
      </c>
      <c r="D114" s="374">
        <f>IF(F113+SUM(E$99:E113)=D$92,F113,D$92-SUM(E$99:E113))</f>
        <v>4665752.1648637326</v>
      </c>
      <c r="E114" s="522">
        <f>IF(+J96&lt;F113,J96,D114)</f>
        <v>175521.07317073172</v>
      </c>
      <c r="F114" s="523">
        <f t="shared" si="16"/>
        <v>4490231.0916930009</v>
      </c>
      <c r="G114" s="523">
        <f t="shared" si="17"/>
        <v>4577991.6282783672</v>
      </c>
      <c r="H114" s="526">
        <f t="shared" si="18"/>
        <v>695188.25119132327</v>
      </c>
      <c r="I114" s="577">
        <f t="shared" si="19"/>
        <v>695188.25119132327</v>
      </c>
      <c r="J114" s="514">
        <f t="shared" si="10"/>
        <v>0</v>
      </c>
      <c r="K114" s="514"/>
      <c r="L114" s="525"/>
      <c r="M114" s="514">
        <f t="shared" si="20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2034</v>
      </c>
      <c r="D115" s="374">
        <f>IF(F114+SUM(E$99:E114)=D$92,F114,D$92-SUM(E$99:E114))</f>
        <v>4490231.0916930009</v>
      </c>
      <c r="E115" s="522">
        <f>IF(+J96&lt;F114,J96,D115)</f>
        <v>175521.07317073172</v>
      </c>
      <c r="F115" s="523">
        <f t="shared" si="16"/>
        <v>4314710.0185222691</v>
      </c>
      <c r="G115" s="523">
        <f t="shared" si="17"/>
        <v>4402470.5551076345</v>
      </c>
      <c r="H115" s="526">
        <f t="shared" si="18"/>
        <v>675264.11235839967</v>
      </c>
      <c r="I115" s="577">
        <f t="shared" si="19"/>
        <v>675264.11235839967</v>
      </c>
      <c r="J115" s="514">
        <f t="shared" si="10"/>
        <v>0</v>
      </c>
      <c r="K115" s="514"/>
      <c r="L115" s="525"/>
      <c r="M115" s="514">
        <f t="shared" si="20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2035</v>
      </c>
      <c r="D116" s="374">
        <f>IF(F115+SUM(E$99:E115)=D$92,F115,D$92-SUM(E$99:E115))</f>
        <v>4314710.0185222691</v>
      </c>
      <c r="E116" s="522">
        <f>IF(+J96&lt;F115,J96,D116)</f>
        <v>175521.07317073172</v>
      </c>
      <c r="F116" s="523">
        <f t="shared" si="16"/>
        <v>4139188.9453515373</v>
      </c>
      <c r="G116" s="523">
        <f t="shared" si="17"/>
        <v>4226949.4819369037</v>
      </c>
      <c r="H116" s="526">
        <f t="shared" si="18"/>
        <v>655339.97352547618</v>
      </c>
      <c r="I116" s="577">
        <f t="shared" si="19"/>
        <v>655339.97352547618</v>
      </c>
      <c r="J116" s="514">
        <f t="shared" si="10"/>
        <v>0</v>
      </c>
      <c r="K116" s="514"/>
      <c r="L116" s="525"/>
      <c r="M116" s="514">
        <f t="shared" si="20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2036</v>
      </c>
      <c r="D117" s="374">
        <f>IF(F116+SUM(E$99:E116)=D$92,F116,D$92-SUM(E$99:E116))</f>
        <v>4139188.9453515373</v>
      </c>
      <c r="E117" s="522">
        <f>IF(+J96&lt;F116,J96,D117)</f>
        <v>175521.07317073172</v>
      </c>
      <c r="F117" s="523">
        <f t="shared" si="16"/>
        <v>3963667.8721808055</v>
      </c>
      <c r="G117" s="523">
        <f t="shared" si="17"/>
        <v>4051428.4087661714</v>
      </c>
      <c r="H117" s="526">
        <f t="shared" si="18"/>
        <v>635415.83469255257</v>
      </c>
      <c r="I117" s="577">
        <f t="shared" si="19"/>
        <v>635415.83469255257</v>
      </c>
      <c r="J117" s="514">
        <f t="shared" si="10"/>
        <v>0</v>
      </c>
      <c r="K117" s="514"/>
      <c r="L117" s="525"/>
      <c r="M117" s="514">
        <f t="shared" si="20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2037</v>
      </c>
      <c r="D118" s="374">
        <f>IF(F117+SUM(E$99:E117)=D$92,F117,D$92-SUM(E$99:E117))</f>
        <v>3963667.8721808055</v>
      </c>
      <c r="E118" s="522">
        <f>IF(+J96&lt;F117,J96,D118)</f>
        <v>175521.07317073172</v>
      </c>
      <c r="F118" s="523">
        <f t="shared" si="16"/>
        <v>3788146.7990100738</v>
      </c>
      <c r="G118" s="523">
        <f t="shared" si="17"/>
        <v>3875907.3355954397</v>
      </c>
      <c r="H118" s="526">
        <f t="shared" si="18"/>
        <v>615491.69585962896</v>
      </c>
      <c r="I118" s="577">
        <f t="shared" si="19"/>
        <v>615491.69585962896</v>
      </c>
      <c r="J118" s="514">
        <f t="shared" si="10"/>
        <v>0</v>
      </c>
      <c r="K118" s="514"/>
      <c r="L118" s="525"/>
      <c r="M118" s="514">
        <f t="shared" si="20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2038</v>
      </c>
      <c r="D119" s="374">
        <f>IF(F118+SUM(E$99:E118)=D$92,F118,D$92-SUM(E$99:E118))</f>
        <v>3788146.7990100738</v>
      </c>
      <c r="E119" s="522">
        <f>IF(+J96&lt;F118,J96,D119)</f>
        <v>175521.07317073172</v>
      </c>
      <c r="F119" s="523">
        <f t="shared" si="16"/>
        <v>3612625.725839342</v>
      </c>
      <c r="G119" s="523">
        <f t="shared" si="17"/>
        <v>3700386.2624247079</v>
      </c>
      <c r="H119" s="526">
        <f t="shared" si="18"/>
        <v>595567.55702670547</v>
      </c>
      <c r="I119" s="577">
        <f t="shared" si="19"/>
        <v>595567.55702670547</v>
      </c>
      <c r="J119" s="514">
        <f t="shared" si="10"/>
        <v>0</v>
      </c>
      <c r="K119" s="514"/>
      <c r="L119" s="525"/>
      <c r="M119" s="514">
        <f t="shared" si="20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2039</v>
      </c>
      <c r="D120" s="374">
        <f>IF(F119+SUM(E$99:E119)=D$92,F119,D$92-SUM(E$99:E119))</f>
        <v>3612625.725839342</v>
      </c>
      <c r="E120" s="522">
        <f>IF(+J96&lt;F119,J96,D120)</f>
        <v>175521.07317073172</v>
      </c>
      <c r="F120" s="523">
        <f t="shared" si="16"/>
        <v>3437104.6526686102</v>
      </c>
      <c r="G120" s="523">
        <f t="shared" si="17"/>
        <v>3524865.1892539761</v>
      </c>
      <c r="H120" s="526">
        <f t="shared" si="18"/>
        <v>575643.41819378198</v>
      </c>
      <c r="I120" s="577">
        <f t="shared" si="19"/>
        <v>575643.41819378198</v>
      </c>
      <c r="J120" s="514">
        <f t="shared" si="10"/>
        <v>0</v>
      </c>
      <c r="K120" s="514"/>
      <c r="L120" s="525"/>
      <c r="M120" s="514">
        <f t="shared" si="20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2040</v>
      </c>
      <c r="D121" s="374">
        <f>IF(F120+SUM(E$99:E120)=D$92,F120,D$92-SUM(E$99:E120))</f>
        <v>3437104.6526686102</v>
      </c>
      <c r="E121" s="522">
        <f>IF(+J96&lt;F120,J96,D121)</f>
        <v>175521.07317073172</v>
      </c>
      <c r="F121" s="523">
        <f t="shared" si="16"/>
        <v>3261583.5794978784</v>
      </c>
      <c r="G121" s="523">
        <f t="shared" si="17"/>
        <v>3349344.1160832443</v>
      </c>
      <c r="H121" s="526">
        <f t="shared" si="18"/>
        <v>555719.27936085826</v>
      </c>
      <c r="I121" s="577">
        <f t="shared" si="19"/>
        <v>555719.27936085826</v>
      </c>
      <c r="J121" s="514">
        <f t="shared" si="10"/>
        <v>0</v>
      </c>
      <c r="K121" s="514"/>
      <c r="L121" s="525"/>
      <c r="M121" s="514">
        <f t="shared" si="20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2041</v>
      </c>
      <c r="D122" s="374">
        <f>IF(F121+SUM(E$99:E121)=D$92,F121,D$92-SUM(E$99:E121))</f>
        <v>3261583.5794978784</v>
      </c>
      <c r="E122" s="522">
        <f>IF(+J96&lt;F121,J96,D122)</f>
        <v>175521.07317073172</v>
      </c>
      <c r="F122" s="523">
        <f t="shared" si="16"/>
        <v>3086062.5063271467</v>
      </c>
      <c r="G122" s="523">
        <f t="shared" si="17"/>
        <v>3173823.0429125126</v>
      </c>
      <c r="H122" s="526">
        <f t="shared" si="18"/>
        <v>535795.14052793477</v>
      </c>
      <c r="I122" s="577">
        <f t="shared" si="19"/>
        <v>535795.14052793477</v>
      </c>
      <c r="J122" s="514">
        <f t="shared" si="10"/>
        <v>0</v>
      </c>
      <c r="K122" s="514"/>
      <c r="L122" s="525"/>
      <c r="M122" s="514">
        <f t="shared" si="20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2042</v>
      </c>
      <c r="D123" s="374">
        <f>IF(F122+SUM(E$99:E122)=D$92,F122,D$92-SUM(E$99:E122))</f>
        <v>3086062.5063271467</v>
      </c>
      <c r="E123" s="522">
        <f>IF(+J96&lt;F122,J96,D123)</f>
        <v>175521.07317073172</v>
      </c>
      <c r="F123" s="523">
        <f t="shared" si="16"/>
        <v>2910541.4331564149</v>
      </c>
      <c r="G123" s="523">
        <f t="shared" si="17"/>
        <v>2998301.9697417808</v>
      </c>
      <c r="H123" s="526">
        <f t="shared" si="18"/>
        <v>515871.00169501122</v>
      </c>
      <c r="I123" s="577">
        <f t="shared" si="19"/>
        <v>515871.00169501122</v>
      </c>
      <c r="J123" s="514">
        <f t="shared" si="10"/>
        <v>0</v>
      </c>
      <c r="K123" s="514"/>
      <c r="L123" s="525"/>
      <c r="M123" s="514">
        <f t="shared" si="20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2043</v>
      </c>
      <c r="D124" s="374">
        <f>IF(F123+SUM(E$99:E123)=D$92,F123,D$92-SUM(E$99:E123))</f>
        <v>2910541.4331564149</v>
      </c>
      <c r="E124" s="522">
        <f>IF(+J96&lt;F123,J96,D124)</f>
        <v>175521.07317073172</v>
      </c>
      <c r="F124" s="523">
        <f t="shared" si="16"/>
        <v>2735020.3599856831</v>
      </c>
      <c r="G124" s="523">
        <f t="shared" si="17"/>
        <v>2822780.896571049</v>
      </c>
      <c r="H124" s="526">
        <f t="shared" si="18"/>
        <v>495946.86286208767</v>
      </c>
      <c r="I124" s="577">
        <f t="shared" si="19"/>
        <v>495946.86286208767</v>
      </c>
      <c r="J124" s="514">
        <f t="shared" si="10"/>
        <v>0</v>
      </c>
      <c r="K124" s="514"/>
      <c r="L124" s="525"/>
      <c r="M124" s="514">
        <f t="shared" si="20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2044</v>
      </c>
      <c r="D125" s="374">
        <f>IF(F124+SUM(E$99:E124)=D$92,F124,D$92-SUM(E$99:E124))</f>
        <v>2735020.3599856831</v>
      </c>
      <c r="E125" s="522">
        <f>IF(+J96&lt;F124,J96,D125)</f>
        <v>175521.07317073172</v>
      </c>
      <c r="F125" s="523">
        <f t="shared" si="16"/>
        <v>2559499.2868149513</v>
      </c>
      <c r="G125" s="523">
        <f t="shared" si="17"/>
        <v>2647259.8234003172</v>
      </c>
      <c r="H125" s="526">
        <f t="shared" si="18"/>
        <v>476022.72402916412</v>
      </c>
      <c r="I125" s="577">
        <f t="shared" si="19"/>
        <v>476022.72402916412</v>
      </c>
      <c r="J125" s="514">
        <f t="shared" si="10"/>
        <v>0</v>
      </c>
      <c r="K125" s="514"/>
      <c r="L125" s="525"/>
      <c r="M125" s="514">
        <f t="shared" si="20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2045</v>
      </c>
      <c r="D126" s="374">
        <f>IF(F125+SUM(E$99:E125)=D$92,F125,D$92-SUM(E$99:E125))</f>
        <v>2559499.2868149513</v>
      </c>
      <c r="E126" s="522">
        <f>IF(+J96&lt;F125,J96,D126)</f>
        <v>175521.07317073172</v>
      </c>
      <c r="F126" s="523">
        <f t="shared" si="16"/>
        <v>2383978.2136442196</v>
      </c>
      <c r="G126" s="523">
        <f t="shared" si="17"/>
        <v>2471738.7502295855</v>
      </c>
      <c r="H126" s="526">
        <f t="shared" si="18"/>
        <v>456098.58519624057</v>
      </c>
      <c r="I126" s="577">
        <f t="shared" si="19"/>
        <v>456098.58519624057</v>
      </c>
      <c r="J126" s="514">
        <f t="shared" si="10"/>
        <v>0</v>
      </c>
      <c r="K126" s="514"/>
      <c r="L126" s="525"/>
      <c r="M126" s="514">
        <f t="shared" si="20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2046</v>
      </c>
      <c r="D127" s="374">
        <f>IF(F126+SUM(E$99:E126)=D$92,F126,D$92-SUM(E$99:E126))</f>
        <v>2383978.2136442196</v>
      </c>
      <c r="E127" s="522">
        <f>IF(+J96&lt;F126,J96,D127)</f>
        <v>175521.07317073172</v>
      </c>
      <c r="F127" s="523">
        <f t="shared" si="16"/>
        <v>2208457.1404734878</v>
      </c>
      <c r="G127" s="523">
        <f t="shared" si="17"/>
        <v>2296217.6770588537</v>
      </c>
      <c r="H127" s="526">
        <f t="shared" si="18"/>
        <v>436174.44636331702</v>
      </c>
      <c r="I127" s="577">
        <f t="shared" si="19"/>
        <v>436174.44636331702</v>
      </c>
      <c r="J127" s="514">
        <f t="shared" si="10"/>
        <v>0</v>
      </c>
      <c r="K127" s="514"/>
      <c r="L127" s="525"/>
      <c r="M127" s="514">
        <f t="shared" si="20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2047</v>
      </c>
      <c r="D128" s="374">
        <f>IF(F127+SUM(E$99:E127)=D$92,F127,D$92-SUM(E$99:E127))</f>
        <v>2208457.1404734878</v>
      </c>
      <c r="E128" s="522">
        <f>IF(+J96&lt;F127,J96,D128)</f>
        <v>175521.07317073172</v>
      </c>
      <c r="F128" s="523">
        <f t="shared" si="16"/>
        <v>2032936.067302756</v>
      </c>
      <c r="G128" s="523">
        <f t="shared" si="17"/>
        <v>2120696.6038881219</v>
      </c>
      <c r="H128" s="526">
        <f t="shared" si="18"/>
        <v>416250.30753039347</v>
      </c>
      <c r="I128" s="577">
        <f t="shared" si="19"/>
        <v>416250.30753039347</v>
      </c>
      <c r="J128" s="514">
        <f t="shared" si="10"/>
        <v>0</v>
      </c>
      <c r="K128" s="514"/>
      <c r="L128" s="525"/>
      <c r="M128" s="514">
        <f t="shared" si="20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2048</v>
      </c>
      <c r="D129" s="374">
        <f>IF(F128+SUM(E$99:E128)=D$92,F128,D$92-SUM(E$99:E128))</f>
        <v>2032936.067302756</v>
      </c>
      <c r="E129" s="522">
        <f>IF(+J96&lt;F128,J96,D129)</f>
        <v>175521.07317073172</v>
      </c>
      <c r="F129" s="523">
        <f t="shared" si="16"/>
        <v>1857414.9941320242</v>
      </c>
      <c r="G129" s="523">
        <f t="shared" si="17"/>
        <v>1945175.5307173901</v>
      </c>
      <c r="H129" s="526">
        <f t="shared" si="18"/>
        <v>396326.16869746993</v>
      </c>
      <c r="I129" s="577">
        <f t="shared" si="19"/>
        <v>396326.16869746993</v>
      </c>
      <c r="J129" s="514">
        <f t="shared" si="10"/>
        <v>0</v>
      </c>
      <c r="K129" s="514"/>
      <c r="L129" s="525"/>
      <c r="M129" s="514">
        <f t="shared" si="20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2049</v>
      </c>
      <c r="D130" s="374">
        <f>IF(F129+SUM(E$99:E129)=D$92,F129,D$92-SUM(E$99:E129))</f>
        <v>1857414.9941320242</v>
      </c>
      <c r="E130" s="522">
        <f>IF(+J96&lt;F129,J96,D130)</f>
        <v>175521.07317073172</v>
      </c>
      <c r="F130" s="523">
        <f t="shared" si="16"/>
        <v>1681893.9209612925</v>
      </c>
      <c r="G130" s="523">
        <f t="shared" si="17"/>
        <v>1769654.4575466583</v>
      </c>
      <c r="H130" s="526">
        <f t="shared" si="18"/>
        <v>376402.02986454638</v>
      </c>
      <c r="I130" s="577">
        <f t="shared" si="19"/>
        <v>376402.02986454638</v>
      </c>
      <c r="J130" s="514">
        <f t="shared" si="10"/>
        <v>0</v>
      </c>
      <c r="K130" s="514"/>
      <c r="L130" s="525"/>
      <c r="M130" s="514">
        <f t="shared" si="20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2050</v>
      </c>
      <c r="D131" s="374">
        <f>IF(F130+SUM(E$99:E130)=D$92,F130,D$92-SUM(E$99:E130))</f>
        <v>1681893.9209612925</v>
      </c>
      <c r="E131" s="522">
        <f>IF(+J96&lt;F130,J96,D131)</f>
        <v>175521.07317073172</v>
      </c>
      <c r="F131" s="523">
        <f t="shared" si="16"/>
        <v>1506372.8477905607</v>
      </c>
      <c r="G131" s="523">
        <f t="shared" si="17"/>
        <v>1594133.3843759266</v>
      </c>
      <c r="H131" s="526">
        <f t="shared" si="18"/>
        <v>356477.89103162277</v>
      </c>
      <c r="I131" s="577">
        <f t="shared" si="19"/>
        <v>356477.89103162277</v>
      </c>
      <c r="J131" s="514">
        <f t="shared" ref="J131:J154" si="21">+I541-H541</f>
        <v>0</v>
      </c>
      <c r="K131" s="514"/>
      <c r="L131" s="525"/>
      <c r="M131" s="514">
        <f t="shared" ref="M131:M154" si="22">IF(L541&lt;&gt;0,+H541-L541,0)</f>
        <v>0</v>
      </c>
      <c r="N131" s="525"/>
      <c r="O131" s="514">
        <f t="shared" ref="O131:O154" si="23">IF(N541&lt;&gt;0,+I541-N541,0)</f>
        <v>0</v>
      </c>
      <c r="P131" s="514">
        <f t="shared" ref="P131:P154" si="24">+O541-M541</f>
        <v>0</v>
      </c>
    </row>
    <row r="132" spans="2:16">
      <c r="B132" s="195" t="str">
        <f t="shared" si="14"/>
        <v/>
      </c>
      <c r="C132" s="507">
        <f>IF(D93="","-",+C131+1)</f>
        <v>2051</v>
      </c>
      <c r="D132" s="374">
        <f>IF(F131+SUM(E$99:E131)=D$92,F131,D$92-SUM(E$99:E131))</f>
        <v>1506372.8477905607</v>
      </c>
      <c r="E132" s="522">
        <f>IF(+J96&lt;F131,J96,D132)</f>
        <v>175521.07317073172</v>
      </c>
      <c r="F132" s="523">
        <f t="shared" si="16"/>
        <v>1330851.7746198289</v>
      </c>
      <c r="G132" s="523">
        <f t="shared" si="17"/>
        <v>1418612.3112051948</v>
      </c>
      <c r="H132" s="526">
        <f t="shared" si="18"/>
        <v>336553.75219869928</v>
      </c>
      <c r="I132" s="577">
        <f t="shared" si="19"/>
        <v>336553.75219869928</v>
      </c>
      <c r="J132" s="514">
        <f t="shared" si="21"/>
        <v>0</v>
      </c>
      <c r="K132" s="514"/>
      <c r="L132" s="525"/>
      <c r="M132" s="514">
        <f t="shared" si="22"/>
        <v>0</v>
      </c>
      <c r="N132" s="525"/>
      <c r="O132" s="514">
        <f t="shared" si="23"/>
        <v>0</v>
      </c>
      <c r="P132" s="514">
        <f t="shared" si="24"/>
        <v>0</v>
      </c>
    </row>
    <row r="133" spans="2:16">
      <c r="B133" s="195" t="str">
        <f t="shared" si="14"/>
        <v/>
      </c>
      <c r="C133" s="507">
        <f>IF(D93="","-",+C132+1)</f>
        <v>2052</v>
      </c>
      <c r="D133" s="374">
        <f>IF(F132+SUM(E$99:E132)=D$92,F132,D$92-SUM(E$99:E132))</f>
        <v>1330851.7746198289</v>
      </c>
      <c r="E133" s="522">
        <f>IF(+J96&lt;F132,J96,D133)</f>
        <v>175521.07317073172</v>
      </c>
      <c r="F133" s="523">
        <f t="shared" si="16"/>
        <v>1155330.7014490971</v>
      </c>
      <c r="G133" s="523">
        <f t="shared" si="17"/>
        <v>1243091.238034463</v>
      </c>
      <c r="H133" s="526">
        <f t="shared" si="18"/>
        <v>316629.61336577567</v>
      </c>
      <c r="I133" s="577">
        <f t="shared" si="19"/>
        <v>316629.61336577567</v>
      </c>
      <c r="J133" s="514">
        <f t="shared" si="21"/>
        <v>0</v>
      </c>
      <c r="K133" s="514"/>
      <c r="L133" s="525"/>
      <c r="M133" s="514">
        <f t="shared" si="22"/>
        <v>0</v>
      </c>
      <c r="N133" s="525"/>
      <c r="O133" s="514">
        <f t="shared" si="23"/>
        <v>0</v>
      </c>
      <c r="P133" s="514">
        <f t="shared" si="24"/>
        <v>0</v>
      </c>
    </row>
    <row r="134" spans="2:16">
      <c r="B134" s="195" t="str">
        <f t="shared" si="14"/>
        <v/>
      </c>
      <c r="C134" s="507">
        <f>IF(D93="","-",+C133+1)</f>
        <v>2053</v>
      </c>
      <c r="D134" s="374">
        <f>IF(F133+SUM(E$99:E133)=D$92,F133,D$92-SUM(E$99:E133))</f>
        <v>1155330.7014490971</v>
      </c>
      <c r="E134" s="522">
        <f>IF(+J96&lt;F133,J96,D134)</f>
        <v>175521.07317073172</v>
      </c>
      <c r="F134" s="523">
        <f t="shared" si="16"/>
        <v>979809.62827836536</v>
      </c>
      <c r="G134" s="523">
        <f t="shared" si="17"/>
        <v>1067570.1648637312</v>
      </c>
      <c r="H134" s="526">
        <f t="shared" si="18"/>
        <v>296705.47453285218</v>
      </c>
      <c r="I134" s="577">
        <f t="shared" si="19"/>
        <v>296705.47453285218</v>
      </c>
      <c r="J134" s="514">
        <f t="shared" si="21"/>
        <v>0</v>
      </c>
      <c r="K134" s="514"/>
      <c r="L134" s="525"/>
      <c r="M134" s="514">
        <f t="shared" si="22"/>
        <v>0</v>
      </c>
      <c r="N134" s="525"/>
      <c r="O134" s="514">
        <f t="shared" si="23"/>
        <v>0</v>
      </c>
      <c r="P134" s="514">
        <f t="shared" si="24"/>
        <v>0</v>
      </c>
    </row>
    <row r="135" spans="2:16">
      <c r="B135" s="195" t="str">
        <f t="shared" si="14"/>
        <v/>
      </c>
      <c r="C135" s="507">
        <f>IF(D93="","-",+C134+1)</f>
        <v>2054</v>
      </c>
      <c r="D135" s="374">
        <f>IF(F134+SUM(E$99:E134)=D$92,F134,D$92-SUM(E$99:E134))</f>
        <v>979809.62827836536</v>
      </c>
      <c r="E135" s="522">
        <f>IF(+J96&lt;F134,J96,D135)</f>
        <v>175521.07317073172</v>
      </c>
      <c r="F135" s="523">
        <f t="shared" si="16"/>
        <v>804288.55510763358</v>
      </c>
      <c r="G135" s="523">
        <f t="shared" si="17"/>
        <v>892049.09169299947</v>
      </c>
      <c r="H135" s="526">
        <f t="shared" si="18"/>
        <v>276781.33569992858</v>
      </c>
      <c r="I135" s="577">
        <f t="shared" si="19"/>
        <v>276781.33569992858</v>
      </c>
      <c r="J135" s="514">
        <f t="shared" si="21"/>
        <v>0</v>
      </c>
      <c r="K135" s="514"/>
      <c r="L135" s="525"/>
      <c r="M135" s="514">
        <f t="shared" si="22"/>
        <v>0</v>
      </c>
      <c r="N135" s="525"/>
      <c r="O135" s="514">
        <f t="shared" si="23"/>
        <v>0</v>
      </c>
      <c r="P135" s="514">
        <f t="shared" si="24"/>
        <v>0</v>
      </c>
    </row>
    <row r="136" spans="2:16">
      <c r="B136" s="195" t="str">
        <f t="shared" si="14"/>
        <v/>
      </c>
      <c r="C136" s="507">
        <f>IF(D93="","-",+C135+1)</f>
        <v>2055</v>
      </c>
      <c r="D136" s="374">
        <f>IF(F135+SUM(E$99:E135)=D$92,F135,D$92-SUM(E$99:E135))</f>
        <v>804288.55510763358</v>
      </c>
      <c r="E136" s="522">
        <f>IF(+J96&lt;F135,J96,D136)</f>
        <v>175521.07317073172</v>
      </c>
      <c r="F136" s="523">
        <f t="shared" si="16"/>
        <v>628767.48193690181</v>
      </c>
      <c r="G136" s="523">
        <f t="shared" si="17"/>
        <v>716528.0185222677</v>
      </c>
      <c r="H136" s="526">
        <f t="shared" si="18"/>
        <v>256857.19686700503</v>
      </c>
      <c r="I136" s="577">
        <f t="shared" si="19"/>
        <v>256857.19686700503</v>
      </c>
      <c r="J136" s="514">
        <f t="shared" si="21"/>
        <v>0</v>
      </c>
      <c r="K136" s="514"/>
      <c r="L136" s="525"/>
      <c r="M136" s="514">
        <f t="shared" si="22"/>
        <v>0</v>
      </c>
      <c r="N136" s="525"/>
      <c r="O136" s="514">
        <f t="shared" si="23"/>
        <v>0</v>
      </c>
      <c r="P136" s="514">
        <f t="shared" si="24"/>
        <v>0</v>
      </c>
    </row>
    <row r="137" spans="2:16">
      <c r="B137" s="195" t="str">
        <f t="shared" si="14"/>
        <v/>
      </c>
      <c r="C137" s="507">
        <f>IF(D93="","-",+C136+1)</f>
        <v>2056</v>
      </c>
      <c r="D137" s="374">
        <f>IF(F136+SUM(E$99:E136)=D$92,F136,D$92-SUM(E$99:E136))</f>
        <v>628767.48193690181</v>
      </c>
      <c r="E137" s="522">
        <f>IF(+J96&lt;F136,J96,D137)</f>
        <v>175521.07317073172</v>
      </c>
      <c r="F137" s="523">
        <f t="shared" si="16"/>
        <v>453246.40876617009</v>
      </c>
      <c r="G137" s="523">
        <f t="shared" si="17"/>
        <v>541006.94535153592</v>
      </c>
      <c r="H137" s="526">
        <f t="shared" si="18"/>
        <v>236933.05803408148</v>
      </c>
      <c r="I137" s="577">
        <f t="shared" si="19"/>
        <v>236933.05803408148</v>
      </c>
      <c r="J137" s="514">
        <f t="shared" si="21"/>
        <v>0</v>
      </c>
      <c r="K137" s="514"/>
      <c r="L137" s="525"/>
      <c r="M137" s="514">
        <f t="shared" si="22"/>
        <v>0</v>
      </c>
      <c r="N137" s="525"/>
      <c r="O137" s="514">
        <f t="shared" si="23"/>
        <v>0</v>
      </c>
      <c r="P137" s="514">
        <f t="shared" si="24"/>
        <v>0</v>
      </c>
    </row>
    <row r="138" spans="2:16">
      <c r="B138" s="195" t="str">
        <f t="shared" si="14"/>
        <v/>
      </c>
      <c r="C138" s="507">
        <f>IF(D93="","-",+C137+1)</f>
        <v>2057</v>
      </c>
      <c r="D138" s="374">
        <f>IF(F137+SUM(E$99:E137)=D$92,F137,D$92-SUM(E$99:E137))</f>
        <v>453246.40876617009</v>
      </c>
      <c r="E138" s="522">
        <f>IF(+J96&lt;F137,J96,D138)</f>
        <v>175521.07317073172</v>
      </c>
      <c r="F138" s="523">
        <f t="shared" si="16"/>
        <v>277725.33559543837</v>
      </c>
      <c r="G138" s="523">
        <f t="shared" si="17"/>
        <v>365485.87218080426</v>
      </c>
      <c r="H138" s="526">
        <f t="shared" si="18"/>
        <v>217008.91920115796</v>
      </c>
      <c r="I138" s="577">
        <f t="shared" si="19"/>
        <v>217008.91920115796</v>
      </c>
      <c r="J138" s="514">
        <f t="shared" si="21"/>
        <v>0</v>
      </c>
      <c r="K138" s="514"/>
      <c r="L138" s="525"/>
      <c r="M138" s="514">
        <f t="shared" si="22"/>
        <v>0</v>
      </c>
      <c r="N138" s="525"/>
      <c r="O138" s="514">
        <f t="shared" si="23"/>
        <v>0</v>
      </c>
      <c r="P138" s="514">
        <f t="shared" si="24"/>
        <v>0</v>
      </c>
    </row>
    <row r="139" spans="2:16">
      <c r="B139" s="195" t="str">
        <f t="shared" si="14"/>
        <v/>
      </c>
      <c r="C139" s="507">
        <f>IF(D93="","-",+C138+1)</f>
        <v>2058</v>
      </c>
      <c r="D139" s="374">
        <f>IF(F138+SUM(E$99:E138)=D$92,F138,D$92-SUM(E$99:E138))</f>
        <v>277725.33559543837</v>
      </c>
      <c r="E139" s="522">
        <f>IF(+J96&lt;F138,J96,D139)</f>
        <v>175521.07317073172</v>
      </c>
      <c r="F139" s="523">
        <f t="shared" si="16"/>
        <v>102204.26242470666</v>
      </c>
      <c r="G139" s="523">
        <f t="shared" si="17"/>
        <v>189964.79901007251</v>
      </c>
      <c r="H139" s="526">
        <f t="shared" si="18"/>
        <v>197084.78036823441</v>
      </c>
      <c r="I139" s="577">
        <f t="shared" si="19"/>
        <v>197084.78036823441</v>
      </c>
      <c r="J139" s="514">
        <f t="shared" si="21"/>
        <v>0</v>
      </c>
      <c r="K139" s="514"/>
      <c r="L139" s="525"/>
      <c r="M139" s="514">
        <f t="shared" si="22"/>
        <v>0</v>
      </c>
      <c r="N139" s="525"/>
      <c r="O139" s="514">
        <f t="shared" si="23"/>
        <v>0</v>
      </c>
      <c r="P139" s="514">
        <f t="shared" si="24"/>
        <v>0</v>
      </c>
    </row>
    <row r="140" spans="2:16">
      <c r="B140" s="195" t="str">
        <f t="shared" si="14"/>
        <v/>
      </c>
      <c r="C140" s="507">
        <f>IF(D93="","-",+C139+1)</f>
        <v>2059</v>
      </c>
      <c r="D140" s="374">
        <f>IF(F139+SUM(E$99:E139)=D$92,F139,D$92-SUM(E$99:E139))</f>
        <v>102204.26242470666</v>
      </c>
      <c r="E140" s="522">
        <f>IF(+J96&lt;F139,J96,D140)</f>
        <v>102204.26242470666</v>
      </c>
      <c r="F140" s="523">
        <f t="shared" si="16"/>
        <v>0</v>
      </c>
      <c r="G140" s="523">
        <f t="shared" si="17"/>
        <v>51102.131212353328</v>
      </c>
      <c r="H140" s="526">
        <f t="shared" si="18"/>
        <v>108005.08131522711</v>
      </c>
      <c r="I140" s="577">
        <f t="shared" si="19"/>
        <v>108005.08131522711</v>
      </c>
      <c r="J140" s="514">
        <f t="shared" si="21"/>
        <v>0</v>
      </c>
      <c r="K140" s="514"/>
      <c r="L140" s="525"/>
      <c r="M140" s="514">
        <f t="shared" si="22"/>
        <v>0</v>
      </c>
      <c r="N140" s="525"/>
      <c r="O140" s="514">
        <f t="shared" si="23"/>
        <v>0</v>
      </c>
      <c r="P140" s="514">
        <f t="shared" si="24"/>
        <v>0</v>
      </c>
    </row>
    <row r="141" spans="2:16">
      <c r="B141" s="195" t="str">
        <f t="shared" si="14"/>
        <v/>
      </c>
      <c r="C141" s="507">
        <f>IF(D93="","-",+C140+1)</f>
        <v>2060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6"/>
        <v>0</v>
      </c>
      <c r="G141" s="523">
        <f t="shared" si="17"/>
        <v>0</v>
      </c>
      <c r="H141" s="526">
        <f t="shared" si="18"/>
        <v>0</v>
      </c>
      <c r="I141" s="577">
        <f t="shared" si="19"/>
        <v>0</v>
      </c>
      <c r="J141" s="514">
        <f t="shared" si="21"/>
        <v>0</v>
      </c>
      <c r="K141" s="514"/>
      <c r="L141" s="525"/>
      <c r="M141" s="514">
        <f t="shared" si="22"/>
        <v>0</v>
      </c>
      <c r="N141" s="525"/>
      <c r="O141" s="514">
        <f t="shared" si="23"/>
        <v>0</v>
      </c>
      <c r="P141" s="514">
        <f t="shared" si="24"/>
        <v>0</v>
      </c>
    </row>
    <row r="142" spans="2:16">
      <c r="B142" s="195" t="str">
        <f t="shared" si="14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1"/>
        <v>0</v>
      </c>
      <c r="K142" s="514"/>
      <c r="L142" s="525"/>
      <c r="M142" s="514">
        <f t="shared" si="22"/>
        <v>0</v>
      </c>
      <c r="N142" s="525"/>
      <c r="O142" s="514">
        <f t="shared" si="23"/>
        <v>0</v>
      </c>
      <c r="P142" s="514">
        <f t="shared" si="24"/>
        <v>0</v>
      </c>
    </row>
    <row r="143" spans="2:16">
      <c r="B143" s="195" t="str">
        <f t="shared" si="14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1"/>
        <v>0</v>
      </c>
      <c r="K143" s="514"/>
      <c r="L143" s="525"/>
      <c r="M143" s="514">
        <f t="shared" si="22"/>
        <v>0</v>
      </c>
      <c r="N143" s="525"/>
      <c r="O143" s="514">
        <f t="shared" si="23"/>
        <v>0</v>
      </c>
      <c r="P143" s="514">
        <f t="shared" si="24"/>
        <v>0</v>
      </c>
    </row>
    <row r="144" spans="2:16">
      <c r="B144" s="195" t="str">
        <f t="shared" si="14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1"/>
        <v>0</v>
      </c>
      <c r="K144" s="514"/>
      <c r="L144" s="525"/>
      <c r="M144" s="514">
        <f t="shared" si="22"/>
        <v>0</v>
      </c>
      <c r="N144" s="525"/>
      <c r="O144" s="514">
        <f t="shared" si="23"/>
        <v>0</v>
      </c>
      <c r="P144" s="514">
        <f t="shared" si="24"/>
        <v>0</v>
      </c>
    </row>
    <row r="145" spans="2:16">
      <c r="B145" s="195" t="str">
        <f t="shared" si="14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1"/>
        <v>0</v>
      </c>
      <c r="K145" s="514"/>
      <c r="L145" s="525"/>
      <c r="M145" s="514">
        <f t="shared" si="22"/>
        <v>0</v>
      </c>
      <c r="N145" s="525"/>
      <c r="O145" s="514">
        <f t="shared" si="23"/>
        <v>0</v>
      </c>
      <c r="P145" s="514">
        <f t="shared" si="24"/>
        <v>0</v>
      </c>
    </row>
    <row r="146" spans="2:16">
      <c r="B146" s="195" t="str">
        <f t="shared" si="14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1"/>
        <v>0</v>
      </c>
      <c r="K146" s="514"/>
      <c r="L146" s="525"/>
      <c r="M146" s="514">
        <f t="shared" si="22"/>
        <v>0</v>
      </c>
      <c r="N146" s="525"/>
      <c r="O146" s="514">
        <f t="shared" si="23"/>
        <v>0</v>
      </c>
      <c r="P146" s="514">
        <f t="shared" si="24"/>
        <v>0</v>
      </c>
    </row>
    <row r="147" spans="2:16">
      <c r="B147" s="195" t="str">
        <f t="shared" si="14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1"/>
        <v>0</v>
      </c>
      <c r="K147" s="514"/>
      <c r="L147" s="525"/>
      <c r="M147" s="514">
        <f t="shared" si="22"/>
        <v>0</v>
      </c>
      <c r="N147" s="525"/>
      <c r="O147" s="514">
        <f t="shared" si="23"/>
        <v>0</v>
      </c>
      <c r="P147" s="514">
        <f t="shared" si="24"/>
        <v>0</v>
      </c>
    </row>
    <row r="148" spans="2:16">
      <c r="B148" s="195" t="str">
        <f t="shared" si="14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1"/>
        <v>0</v>
      </c>
      <c r="K148" s="514"/>
      <c r="L148" s="525"/>
      <c r="M148" s="514">
        <f t="shared" si="22"/>
        <v>0</v>
      </c>
      <c r="N148" s="525"/>
      <c r="O148" s="514">
        <f t="shared" si="23"/>
        <v>0</v>
      </c>
      <c r="P148" s="514">
        <f t="shared" si="24"/>
        <v>0</v>
      </c>
    </row>
    <row r="149" spans="2:16">
      <c r="B149" s="195" t="str">
        <f t="shared" si="14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1"/>
        <v>0</v>
      </c>
      <c r="K149" s="514"/>
      <c r="L149" s="525"/>
      <c r="M149" s="514">
        <f t="shared" si="22"/>
        <v>0</v>
      </c>
      <c r="N149" s="525"/>
      <c r="O149" s="514">
        <f t="shared" si="23"/>
        <v>0</v>
      </c>
      <c r="P149" s="514">
        <f t="shared" si="24"/>
        <v>0</v>
      </c>
    </row>
    <row r="150" spans="2:16">
      <c r="B150" s="195" t="str">
        <f t="shared" si="14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1"/>
        <v>0</v>
      </c>
      <c r="K150" s="514"/>
      <c r="L150" s="525"/>
      <c r="M150" s="514">
        <f t="shared" si="22"/>
        <v>0</v>
      </c>
      <c r="N150" s="525"/>
      <c r="O150" s="514">
        <f t="shared" si="23"/>
        <v>0</v>
      </c>
      <c r="P150" s="514">
        <f t="shared" si="24"/>
        <v>0</v>
      </c>
    </row>
    <row r="151" spans="2:16">
      <c r="B151" s="195" t="str">
        <f t="shared" si="14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1"/>
        <v>0</v>
      </c>
      <c r="K151" s="514"/>
      <c r="L151" s="525"/>
      <c r="M151" s="514">
        <f t="shared" si="22"/>
        <v>0</v>
      </c>
      <c r="N151" s="525"/>
      <c r="O151" s="514">
        <f t="shared" si="23"/>
        <v>0</v>
      </c>
      <c r="P151" s="514">
        <f t="shared" si="24"/>
        <v>0</v>
      </c>
    </row>
    <row r="152" spans="2:16">
      <c r="B152" s="195" t="str">
        <f t="shared" si="14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1"/>
        <v>0</v>
      </c>
      <c r="K152" s="514"/>
      <c r="L152" s="525"/>
      <c r="M152" s="514">
        <f t="shared" si="22"/>
        <v>0</v>
      </c>
      <c r="N152" s="525"/>
      <c r="O152" s="514">
        <f t="shared" si="23"/>
        <v>0</v>
      </c>
      <c r="P152" s="514">
        <f t="shared" si="24"/>
        <v>0</v>
      </c>
    </row>
    <row r="153" spans="2:16">
      <c r="B153" s="195" t="str">
        <f t="shared" si="14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1"/>
        <v>0</v>
      </c>
      <c r="K153" s="514"/>
      <c r="L153" s="525"/>
      <c r="M153" s="514">
        <f t="shared" si="22"/>
        <v>0</v>
      </c>
      <c r="N153" s="525"/>
      <c r="O153" s="514">
        <f t="shared" si="23"/>
        <v>0</v>
      </c>
      <c r="P153" s="514">
        <f t="shared" si="24"/>
        <v>0</v>
      </c>
    </row>
    <row r="154" spans="2:16" ht="13.5" thickBot="1">
      <c r="B154" s="195" t="str">
        <f t="shared" si="14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1"/>
        <v>0</v>
      </c>
      <c r="K154" s="514"/>
      <c r="L154" s="532"/>
      <c r="M154" s="533">
        <f t="shared" si="22"/>
        <v>0</v>
      </c>
      <c r="N154" s="532"/>
      <c r="O154" s="533">
        <f t="shared" si="23"/>
        <v>0</v>
      </c>
      <c r="P154" s="533">
        <f t="shared" si="24"/>
        <v>0</v>
      </c>
    </row>
    <row r="155" spans="2:16">
      <c r="C155" s="374" t="s">
        <v>78</v>
      </c>
      <c r="D155" s="375"/>
      <c r="E155" s="375">
        <f>SUM(E99:E154)</f>
        <v>7196364</v>
      </c>
      <c r="F155" s="375"/>
      <c r="G155" s="375"/>
      <c r="H155" s="375">
        <f>SUM(H99:H154)</f>
        <v>23893549.629832178</v>
      </c>
      <c r="I155" s="375">
        <f>SUM(I99:I154)</f>
        <v>23893549.629832178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zoomScale="80" zoomScaleNormal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71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215521.79480403315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215521.79480403315</v>
      </c>
      <c r="O6" s="269"/>
      <c r="P6" s="269"/>
    </row>
    <row r="7" spans="1:16" ht="13.5" thickBot="1">
      <c r="C7" s="467" t="s">
        <v>48</v>
      </c>
      <c r="D7" s="624" t="s">
        <v>437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430</v>
      </c>
      <c r="E9" s="637" t="s">
        <v>431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1742924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41498.190476190473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70151.399694256179</v>
      </c>
      <c r="H17" s="639">
        <v>70151.399694256179</v>
      </c>
      <c r="I17" s="511">
        <f t="shared" ref="I17:I72" si="0">H17-G17</f>
        <v>0</v>
      </c>
      <c r="J17" s="511"/>
      <c r="K17" s="512">
        <f>+G17</f>
        <v>70151.399694256179</v>
      </c>
      <c r="L17" s="513">
        <f t="shared" ref="L17:L72" si="1">IF(K17&lt;&gt;0,+G17-K17,0)</f>
        <v>0</v>
      </c>
      <c r="M17" s="512">
        <f>+H17</f>
        <v>70151.399694256179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2019</v>
      </c>
      <c r="D18" s="631">
        <v>1690000</v>
      </c>
      <c r="E18" s="630">
        <v>39302.325581395351</v>
      </c>
      <c r="F18" s="631">
        <v>1650697.6744186047</v>
      </c>
      <c r="G18" s="630">
        <v>205595.02731099608</v>
      </c>
      <c r="H18" s="639">
        <v>205595.02731099608</v>
      </c>
      <c r="I18" s="511">
        <f t="shared" si="0"/>
        <v>0</v>
      </c>
      <c r="J18" s="511"/>
      <c r="K18" s="518">
        <f>+G18</f>
        <v>205595.02731099608</v>
      </c>
      <c r="L18" s="519">
        <f t="shared" si="1"/>
        <v>0</v>
      </c>
      <c r="M18" s="518">
        <f>+H18</f>
        <v>205595.02731099608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249448.71477271547</v>
      </c>
      <c r="H19" s="639">
        <v>249448.71477271547</v>
      </c>
      <c r="I19" s="511">
        <f t="shared" si="0"/>
        <v>0</v>
      </c>
      <c r="J19" s="511"/>
      <c r="K19" s="518">
        <f>+G19</f>
        <v>249448.71477271547</v>
      </c>
      <c r="L19" s="519">
        <f t="shared" ref="L19" si="4">IF(K19&lt;&gt;0,+G19-K19,0)</f>
        <v>0</v>
      </c>
      <c r="M19" s="518">
        <f>+H19</f>
        <v>249448.71477271547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2021</v>
      </c>
      <c r="D20" s="631">
        <v>1662410.820760068</v>
      </c>
      <c r="E20" s="630">
        <v>41498.190476190473</v>
      </c>
      <c r="F20" s="631">
        <v>1620912.6302838775</v>
      </c>
      <c r="G20" s="630">
        <v>215521.79480403315</v>
      </c>
      <c r="H20" s="639">
        <v>215521.79480403315</v>
      </c>
      <c r="I20" s="511">
        <f t="shared" si="0"/>
        <v>0</v>
      </c>
      <c r="J20" s="511"/>
      <c r="K20" s="518">
        <f>+G20</f>
        <v>215521.79480403315</v>
      </c>
      <c r="L20" s="519">
        <f t="shared" ref="L20" si="6">IF(K20&lt;&gt;0,+G20-K20,0)</f>
        <v>0</v>
      </c>
      <c r="M20" s="518">
        <f>+H20</f>
        <v>215521.79480403315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2022</v>
      </c>
      <c r="D21" s="523">
        <f>IF(F20+SUM(E$17:E20)=D$10,F20,D$10-SUM(E$17:E20))</f>
        <v>1620912.6302838775</v>
      </c>
      <c r="E21" s="522">
        <f>IF(+I14&lt;F20,I14,D21)</f>
        <v>41498.190476190473</v>
      </c>
      <c r="F21" s="523">
        <f t="shared" ref="F21:F72" si="7">+D21-E21</f>
        <v>1579414.439807687</v>
      </c>
      <c r="G21" s="524">
        <f t="shared" ref="G21:G72" si="8">+I$12*((D21+F21)/2)+E21</f>
        <v>212424.41697522209</v>
      </c>
      <c r="H21" s="491">
        <f t="shared" ref="H21:H72" si="9">+I$13*((D21+F21)/2)+E21</f>
        <v>212424.41697522209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2023</v>
      </c>
      <c r="D22" s="523">
        <f>IF(F21+SUM(E$17:E21)=D$10,F21,D$10-SUM(E$17:E21))</f>
        <v>1579414.439807687</v>
      </c>
      <c r="E22" s="522">
        <f>IF(+I14&lt;F21,I14,D22)</f>
        <v>41498.190476190473</v>
      </c>
      <c r="F22" s="523">
        <f t="shared" si="7"/>
        <v>1537916.2493314964</v>
      </c>
      <c r="G22" s="524">
        <f t="shared" si="8"/>
        <v>207991.66435382809</v>
      </c>
      <c r="H22" s="491">
        <f t="shared" si="9"/>
        <v>207991.66435382809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1537916.2493314964</v>
      </c>
      <c r="E23" s="522">
        <f>IF(+I14&lt;F22,I14,D23)</f>
        <v>41498.190476190473</v>
      </c>
      <c r="F23" s="523">
        <f t="shared" si="7"/>
        <v>1496418.0588553059</v>
      </c>
      <c r="G23" s="524">
        <f t="shared" si="8"/>
        <v>203558.91173243406</v>
      </c>
      <c r="H23" s="491">
        <f t="shared" si="9"/>
        <v>203558.91173243406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1496418.0588553059</v>
      </c>
      <c r="E24" s="522">
        <f>IF(+I14&lt;F23,I14,D24)</f>
        <v>41498.190476190473</v>
      </c>
      <c r="F24" s="523">
        <f t="shared" si="7"/>
        <v>1454919.8683791154</v>
      </c>
      <c r="G24" s="524">
        <f t="shared" si="8"/>
        <v>199126.15911104009</v>
      </c>
      <c r="H24" s="491">
        <f t="shared" si="9"/>
        <v>199126.15911104009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1454919.8683791154</v>
      </c>
      <c r="E25" s="522">
        <f>IF(+I14&lt;F24,I14,D25)</f>
        <v>41498.190476190473</v>
      </c>
      <c r="F25" s="523">
        <f t="shared" si="7"/>
        <v>1413421.6779029248</v>
      </c>
      <c r="G25" s="524">
        <f t="shared" si="8"/>
        <v>194693.40648964603</v>
      </c>
      <c r="H25" s="491">
        <f t="shared" si="9"/>
        <v>194693.40648964603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1413421.6779029248</v>
      </c>
      <c r="E26" s="522">
        <f>IF(+I14&lt;F25,I14,D26)</f>
        <v>41498.190476190473</v>
      </c>
      <c r="F26" s="523">
        <f t="shared" si="7"/>
        <v>1371923.4874267343</v>
      </c>
      <c r="G26" s="524">
        <f t="shared" si="8"/>
        <v>190260.65386825206</v>
      </c>
      <c r="H26" s="491">
        <f t="shared" si="9"/>
        <v>190260.65386825206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1371923.4874267343</v>
      </c>
      <c r="E27" s="522">
        <f>IF(+I14&lt;F26,I14,D27)</f>
        <v>41498.190476190473</v>
      </c>
      <c r="F27" s="523">
        <f t="shared" si="7"/>
        <v>1330425.2969505438</v>
      </c>
      <c r="G27" s="524">
        <f t="shared" si="8"/>
        <v>185827.90124685803</v>
      </c>
      <c r="H27" s="491">
        <f t="shared" si="9"/>
        <v>185827.90124685803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1330425.2969505438</v>
      </c>
      <c r="E28" s="522">
        <f>IF(+I14&lt;F27,I14,D28)</f>
        <v>41498.190476190473</v>
      </c>
      <c r="F28" s="523">
        <f t="shared" si="7"/>
        <v>1288927.1064743532</v>
      </c>
      <c r="G28" s="524">
        <f t="shared" si="8"/>
        <v>181395.14862546403</v>
      </c>
      <c r="H28" s="491">
        <f t="shared" si="9"/>
        <v>181395.14862546403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1288927.1064743532</v>
      </c>
      <c r="E29" s="522">
        <f>IF(+I14&lt;F28,I14,D29)</f>
        <v>41498.190476190473</v>
      </c>
      <c r="F29" s="523">
        <f t="shared" si="7"/>
        <v>1247428.9159981627</v>
      </c>
      <c r="G29" s="524">
        <f t="shared" si="8"/>
        <v>176962.39600407</v>
      </c>
      <c r="H29" s="491">
        <f t="shared" si="9"/>
        <v>176962.39600407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1247428.9159981627</v>
      </c>
      <c r="E30" s="522">
        <f>IF(+I14&lt;F29,I14,D30)</f>
        <v>41498.190476190473</v>
      </c>
      <c r="F30" s="523">
        <f t="shared" si="7"/>
        <v>1205930.7255219722</v>
      </c>
      <c r="G30" s="524">
        <f t="shared" si="8"/>
        <v>172529.643382676</v>
      </c>
      <c r="H30" s="491">
        <f t="shared" si="9"/>
        <v>172529.643382676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1205930.7255219722</v>
      </c>
      <c r="E31" s="522">
        <f>IF(+I14&lt;F30,I14,D31)</f>
        <v>41498.190476190473</v>
      </c>
      <c r="F31" s="523">
        <f t="shared" si="7"/>
        <v>1164432.5350457816</v>
      </c>
      <c r="G31" s="524">
        <f t="shared" si="8"/>
        <v>168096.89076128197</v>
      </c>
      <c r="H31" s="491">
        <f t="shared" si="9"/>
        <v>168096.89076128197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1164432.5350457816</v>
      </c>
      <c r="E32" s="522">
        <f>IF(+I14&lt;F31,I14,D32)</f>
        <v>41498.190476190473</v>
      </c>
      <c r="F32" s="523">
        <f t="shared" si="7"/>
        <v>1122934.3445695911</v>
      </c>
      <c r="G32" s="524">
        <f t="shared" si="8"/>
        <v>163664.138139888</v>
      </c>
      <c r="H32" s="491">
        <f t="shared" si="9"/>
        <v>163664.138139888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1122934.3445695911</v>
      </c>
      <c r="E33" s="522">
        <f>IF(+I14&lt;F32,I14,D33)</f>
        <v>41498.190476190473</v>
      </c>
      <c r="F33" s="523">
        <f t="shared" si="7"/>
        <v>1081436.1540934006</v>
      </c>
      <c r="G33" s="524">
        <f t="shared" si="8"/>
        <v>159231.38551849395</v>
      </c>
      <c r="H33" s="491">
        <f t="shared" si="9"/>
        <v>159231.38551849395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1081436.1540934006</v>
      </c>
      <c r="E34" s="522">
        <f>IF(+I14&lt;F33,I14,D34)</f>
        <v>41498.190476190473</v>
      </c>
      <c r="F34" s="523">
        <f t="shared" si="7"/>
        <v>1039937.96361721</v>
      </c>
      <c r="G34" s="524">
        <f t="shared" si="8"/>
        <v>154798.63289709995</v>
      </c>
      <c r="H34" s="491">
        <f t="shared" si="9"/>
        <v>154798.63289709995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1039937.96361721</v>
      </c>
      <c r="E35" s="522">
        <f>IF(+I14&lt;F34,I14,D35)</f>
        <v>41498.190476190473</v>
      </c>
      <c r="F35" s="523">
        <f t="shared" si="7"/>
        <v>998439.77314101951</v>
      </c>
      <c r="G35" s="524">
        <f t="shared" si="8"/>
        <v>150365.88027570595</v>
      </c>
      <c r="H35" s="491">
        <f t="shared" si="9"/>
        <v>150365.88027570595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998439.77314101951</v>
      </c>
      <c r="E36" s="522">
        <f>IF(+I14&lt;F35,I14,D36)</f>
        <v>41498.190476190473</v>
      </c>
      <c r="F36" s="523">
        <f t="shared" si="7"/>
        <v>956941.58266482898</v>
      </c>
      <c r="G36" s="524">
        <f t="shared" si="8"/>
        <v>145933.12765431195</v>
      </c>
      <c r="H36" s="491">
        <f t="shared" si="9"/>
        <v>145933.12765431195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956941.58266482898</v>
      </c>
      <c r="E37" s="522">
        <f>IF(+I14&lt;F36,I14,D37)</f>
        <v>41498.190476190473</v>
      </c>
      <c r="F37" s="523">
        <f t="shared" si="7"/>
        <v>915443.39218863845</v>
      </c>
      <c r="G37" s="524">
        <f t="shared" si="8"/>
        <v>141500.37503291792</v>
      </c>
      <c r="H37" s="491">
        <f t="shared" si="9"/>
        <v>141500.37503291792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915443.39218863845</v>
      </c>
      <c r="E38" s="522">
        <f>IF(+I14&lt;F37,I14,D38)</f>
        <v>41498.190476190473</v>
      </c>
      <c r="F38" s="523">
        <f t="shared" si="7"/>
        <v>873945.20171244792</v>
      </c>
      <c r="G38" s="524">
        <f t="shared" si="8"/>
        <v>137067.62241152389</v>
      </c>
      <c r="H38" s="491">
        <f t="shared" si="9"/>
        <v>137067.62241152389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873945.20171244792</v>
      </c>
      <c r="E39" s="522">
        <f>IF(+I14&lt;F38,I14,D39)</f>
        <v>41498.190476190473</v>
      </c>
      <c r="F39" s="523">
        <f t="shared" si="7"/>
        <v>832447.01123625739</v>
      </c>
      <c r="G39" s="524">
        <f t="shared" si="8"/>
        <v>132634.86979012989</v>
      </c>
      <c r="H39" s="491">
        <f t="shared" si="9"/>
        <v>132634.86979012989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832447.01123625739</v>
      </c>
      <c r="E40" s="522">
        <f>IF(+I14&lt;F39,I14,D40)</f>
        <v>41498.190476190473</v>
      </c>
      <c r="F40" s="523">
        <f t="shared" si="7"/>
        <v>790948.82076006685</v>
      </c>
      <c r="G40" s="524">
        <f t="shared" si="8"/>
        <v>128202.11716873587</v>
      </c>
      <c r="H40" s="491">
        <f t="shared" si="9"/>
        <v>128202.11716873587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790948.82076006685</v>
      </c>
      <c r="E41" s="522">
        <f>IF(+I14&lt;F40,I14,D41)</f>
        <v>41498.190476190473</v>
      </c>
      <c r="F41" s="523">
        <f t="shared" si="7"/>
        <v>749450.63028387632</v>
      </c>
      <c r="G41" s="524">
        <f t="shared" si="8"/>
        <v>123769.36454734186</v>
      </c>
      <c r="H41" s="491">
        <f t="shared" si="9"/>
        <v>123769.36454734186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749450.63028387632</v>
      </c>
      <c r="E42" s="522">
        <f>IF(+I14&lt;F41,I14,D42)</f>
        <v>41498.190476190473</v>
      </c>
      <c r="F42" s="523">
        <f t="shared" si="7"/>
        <v>707952.43980768579</v>
      </c>
      <c r="G42" s="524">
        <f t="shared" si="8"/>
        <v>119336.61192594786</v>
      </c>
      <c r="H42" s="491">
        <f t="shared" si="9"/>
        <v>119336.61192594786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707952.43980768579</v>
      </c>
      <c r="E43" s="522">
        <f>IF(+I14&lt;F42,I14,D43)</f>
        <v>41498.190476190473</v>
      </c>
      <c r="F43" s="523">
        <f t="shared" si="7"/>
        <v>666454.24933149526</v>
      </c>
      <c r="G43" s="524">
        <f t="shared" si="8"/>
        <v>114903.85930455384</v>
      </c>
      <c r="H43" s="491">
        <f t="shared" si="9"/>
        <v>114903.85930455384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666454.24933149526</v>
      </c>
      <c r="E44" s="522">
        <f>IF(+I14&lt;F43,I14,D44)</f>
        <v>41498.190476190473</v>
      </c>
      <c r="F44" s="523">
        <f t="shared" si="7"/>
        <v>624956.05885530473</v>
      </c>
      <c r="G44" s="524">
        <f t="shared" si="8"/>
        <v>110471.10668315983</v>
      </c>
      <c r="H44" s="491">
        <f t="shared" si="9"/>
        <v>110471.10668315983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624956.05885530473</v>
      </c>
      <c r="E45" s="522">
        <f>IF(+I14&lt;F44,I14,D45)</f>
        <v>41498.190476190473</v>
      </c>
      <c r="F45" s="523">
        <f t="shared" si="7"/>
        <v>583457.8683791142</v>
      </c>
      <c r="G45" s="524">
        <f t="shared" si="8"/>
        <v>106038.35406176581</v>
      </c>
      <c r="H45" s="491">
        <f t="shared" si="9"/>
        <v>106038.35406176581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583457.8683791142</v>
      </c>
      <c r="E46" s="522">
        <f>IF(+I14&lt;F45,I14,D46)</f>
        <v>41498.190476190473</v>
      </c>
      <c r="F46" s="523">
        <f t="shared" si="7"/>
        <v>541959.67790292366</v>
      </c>
      <c r="G46" s="524">
        <f t="shared" si="8"/>
        <v>101605.6014403718</v>
      </c>
      <c r="H46" s="491">
        <f t="shared" si="9"/>
        <v>101605.6014403718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541959.67790292366</v>
      </c>
      <c r="E47" s="522">
        <f>IF(+I14&lt;F46,I14,D47)</f>
        <v>41498.190476190473</v>
      </c>
      <c r="F47" s="523">
        <f t="shared" si="7"/>
        <v>500461.48742673319</v>
      </c>
      <c r="G47" s="524">
        <f t="shared" si="8"/>
        <v>97172.8488189778</v>
      </c>
      <c r="H47" s="491">
        <f t="shared" si="9"/>
        <v>97172.8488189778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500461.48742673319</v>
      </c>
      <c r="E48" s="522">
        <f>IF(+I14&lt;F47,I14,D48)</f>
        <v>41498.190476190473</v>
      </c>
      <c r="F48" s="523">
        <f t="shared" si="7"/>
        <v>458963.29695054272</v>
      </c>
      <c r="G48" s="524">
        <f t="shared" si="8"/>
        <v>92740.0961975838</v>
      </c>
      <c r="H48" s="491">
        <f t="shared" si="9"/>
        <v>92740.0961975838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458963.29695054272</v>
      </c>
      <c r="E49" s="522">
        <f>IF(+I14&lt;F48,I14,D49)</f>
        <v>41498.190476190473</v>
      </c>
      <c r="F49" s="523">
        <f t="shared" si="7"/>
        <v>417465.10647435224</v>
      </c>
      <c r="G49" s="524">
        <f t="shared" si="8"/>
        <v>88307.343576189771</v>
      </c>
      <c r="H49" s="491">
        <f t="shared" si="9"/>
        <v>88307.343576189771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417465.10647435224</v>
      </c>
      <c r="E50" s="522">
        <f>IF(+I14&lt;F49,I14,D50)</f>
        <v>41498.190476190473</v>
      </c>
      <c r="F50" s="523">
        <f t="shared" si="7"/>
        <v>375966.91599816177</v>
      </c>
      <c r="G50" s="524">
        <f t="shared" si="8"/>
        <v>83874.590954795771</v>
      </c>
      <c r="H50" s="491">
        <f t="shared" si="9"/>
        <v>83874.590954795771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375966.91599816177</v>
      </c>
      <c r="E51" s="522">
        <f>IF(+I14&lt;F50,I14,D51)</f>
        <v>41498.190476190473</v>
      </c>
      <c r="F51" s="523">
        <f t="shared" si="7"/>
        <v>334468.7255219713</v>
      </c>
      <c r="G51" s="524">
        <f t="shared" si="8"/>
        <v>79441.838333401771</v>
      </c>
      <c r="H51" s="491">
        <f t="shared" si="9"/>
        <v>79441.838333401771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334468.7255219713</v>
      </c>
      <c r="E52" s="522">
        <f>IF(+I14&lt;F51,I14,D52)</f>
        <v>41498.190476190473</v>
      </c>
      <c r="F52" s="523">
        <f t="shared" si="7"/>
        <v>292970.53504578082</v>
      </c>
      <c r="G52" s="524">
        <f t="shared" si="8"/>
        <v>75009.085712007771</v>
      </c>
      <c r="H52" s="491">
        <f t="shared" si="9"/>
        <v>75009.085712007771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292970.53504578082</v>
      </c>
      <c r="E53" s="522">
        <f>IF(+I14&lt;F52,I14,D53)</f>
        <v>41498.190476190473</v>
      </c>
      <c r="F53" s="523">
        <f t="shared" si="7"/>
        <v>251472.34456959035</v>
      </c>
      <c r="G53" s="524">
        <f t="shared" si="8"/>
        <v>70576.333090613756</v>
      </c>
      <c r="H53" s="491">
        <f t="shared" si="9"/>
        <v>70576.333090613756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251472.34456959035</v>
      </c>
      <c r="E54" s="522">
        <f>IF(+I14&lt;F53,I14,D54)</f>
        <v>41498.190476190473</v>
      </c>
      <c r="F54" s="523">
        <f t="shared" si="7"/>
        <v>209974.15409339988</v>
      </c>
      <c r="G54" s="524">
        <f t="shared" si="8"/>
        <v>66143.580469219756</v>
      </c>
      <c r="H54" s="491">
        <f t="shared" si="9"/>
        <v>66143.580469219756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209974.15409339988</v>
      </c>
      <c r="E55" s="522">
        <f>IF(+I14&lt;F54,I14,D55)</f>
        <v>41498.190476190473</v>
      </c>
      <c r="F55" s="523">
        <f t="shared" si="7"/>
        <v>168475.9636172094</v>
      </c>
      <c r="G55" s="524">
        <f t="shared" si="8"/>
        <v>61710.827847825749</v>
      </c>
      <c r="H55" s="491">
        <f t="shared" si="9"/>
        <v>61710.827847825749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168475.9636172094</v>
      </c>
      <c r="E56" s="522">
        <f>IF(+I14&lt;F55,I14,D56)</f>
        <v>41498.190476190473</v>
      </c>
      <c r="F56" s="523">
        <f t="shared" si="7"/>
        <v>126977.77314101893</v>
      </c>
      <c r="G56" s="524">
        <f t="shared" si="8"/>
        <v>57278.075226431742</v>
      </c>
      <c r="H56" s="491">
        <f t="shared" si="9"/>
        <v>57278.075226431742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126977.77314101893</v>
      </c>
      <c r="E57" s="522">
        <f>IF(+I14&lt;F56,I14,D57)</f>
        <v>41498.190476190473</v>
      </c>
      <c r="F57" s="523">
        <f t="shared" si="7"/>
        <v>85479.582664828456</v>
      </c>
      <c r="G57" s="524">
        <f t="shared" si="8"/>
        <v>52845.322605037742</v>
      </c>
      <c r="H57" s="491">
        <f t="shared" si="9"/>
        <v>52845.322605037742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85479.582664828456</v>
      </c>
      <c r="E58" s="522">
        <f>IF(+I14&lt;F57,I14,D58)</f>
        <v>41498.190476190473</v>
      </c>
      <c r="F58" s="523">
        <f t="shared" si="7"/>
        <v>43981.392188637983</v>
      </c>
      <c r="G58" s="524">
        <f t="shared" si="8"/>
        <v>48412.569983643734</v>
      </c>
      <c r="H58" s="491">
        <f t="shared" si="9"/>
        <v>48412.569983643734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43981.392188637983</v>
      </c>
      <c r="E59" s="522">
        <f>IF(+I14&lt;F58,I14,D59)</f>
        <v>41498.190476190473</v>
      </c>
      <c r="F59" s="523">
        <f t="shared" si="7"/>
        <v>2483.2017124475096</v>
      </c>
      <c r="G59" s="524">
        <f t="shared" si="8"/>
        <v>43979.817362249727</v>
      </c>
      <c r="H59" s="491">
        <f t="shared" si="9"/>
        <v>43979.817362249727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2483.2017124475096</v>
      </c>
      <c r="E60" s="522">
        <f>IF(+I14&lt;F59,I14,D60)</f>
        <v>2483.2017124475096</v>
      </c>
      <c r="F60" s="523">
        <f t="shared" si="7"/>
        <v>0</v>
      </c>
      <c r="G60" s="524">
        <f t="shared" si="8"/>
        <v>2615.8270001286346</v>
      </c>
      <c r="H60" s="491">
        <f t="shared" si="9"/>
        <v>2615.8270001286346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1742924</v>
      </c>
      <c r="F73" s="375"/>
      <c r="G73" s="375">
        <f>SUM(G17:G72)</f>
        <v>5743215.3331628293</v>
      </c>
      <c r="H73" s="375">
        <f>SUM(H17:H72)</f>
        <v>5743215.3331628293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215521.79480403315</v>
      </c>
      <c r="N87" s="546">
        <f>IF(J92&lt;D11,0,VLOOKUP(J92,C17:O72,11))</f>
        <v>215521.79480403315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228632.52636165477</v>
      </c>
      <c r="N88" s="550">
        <f>IF(J92&lt;D11,0,VLOOKUP(J92,C99:P154,7))</f>
        <v>228632.52636165477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13110.731557621621</v>
      </c>
      <c r="N89" s="555">
        <f>+N88-N87</f>
        <v>13110.731557621621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1742924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42510.341463414632</v>
      </c>
      <c r="K96" s="375"/>
      <c r="L96" s="375"/>
      <c r="M96" s="375"/>
      <c r="N96" s="375"/>
      <c r="O96" s="375"/>
      <c r="P96" s="272"/>
    </row>
    <row r="97" spans="1:16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2018</v>
      </c>
      <c r="D99" s="629">
        <v>0</v>
      </c>
      <c r="E99" s="630">
        <v>0</v>
      </c>
      <c r="F99" s="631">
        <v>1689645</v>
      </c>
      <c r="G99" s="631">
        <v>844822.5</v>
      </c>
      <c r="H99" s="633">
        <v>89217.130203738969</v>
      </c>
      <c r="I99" s="634">
        <v>89217.130203738969</v>
      </c>
      <c r="J99" s="514">
        <f t="shared" ref="J99:J130" si="10">+I99-H99</f>
        <v>0</v>
      </c>
      <c r="K99" s="514"/>
      <c r="L99" s="512">
        <f>+H99</f>
        <v>89217.130203738969</v>
      </c>
      <c r="M99" s="513">
        <f t="shared" ref="M99:M100" si="11">IF(L99&lt;&gt;0,+H99-L99,0)</f>
        <v>0</v>
      </c>
      <c r="N99" s="512">
        <f>+I99</f>
        <v>89217.130203738969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>IU</v>
      </c>
      <c r="C100" s="507">
        <f>IF(D93="","-",+C99+1)</f>
        <v>2019</v>
      </c>
      <c r="D100" s="629">
        <v>1742924</v>
      </c>
      <c r="E100" s="630">
        <v>40533.116279069771</v>
      </c>
      <c r="F100" s="631">
        <v>1702390.8837209302</v>
      </c>
      <c r="G100" s="631">
        <v>1722657.4418604651</v>
      </c>
      <c r="H100" s="633">
        <v>224927.31036056377</v>
      </c>
      <c r="I100" s="634">
        <v>224927.31036056377</v>
      </c>
      <c r="J100" s="514">
        <f t="shared" si="10"/>
        <v>0</v>
      </c>
      <c r="K100" s="514"/>
      <c r="L100" s="655">
        <f>+H100</f>
        <v>224927.31036056377</v>
      </c>
      <c r="M100" s="514">
        <f t="shared" si="11"/>
        <v>0</v>
      </c>
      <c r="N100" s="655">
        <f>+I100</f>
        <v>224927.31036056377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2020</v>
      </c>
      <c r="D101" s="629">
        <v>1702390.8837209302</v>
      </c>
      <c r="E101" s="630">
        <v>41498.190476190473</v>
      </c>
      <c r="F101" s="631">
        <v>1660892.6932447397</v>
      </c>
      <c r="G101" s="631">
        <v>1681641.7884828351</v>
      </c>
      <c r="H101" s="633">
        <v>222398.8425566837</v>
      </c>
      <c r="I101" s="634">
        <v>222398.8425566837</v>
      </c>
      <c r="J101" s="514">
        <f t="shared" si="10"/>
        <v>0</v>
      </c>
      <c r="K101" s="514"/>
      <c r="L101" s="655">
        <f>+H101</f>
        <v>222398.8425566837</v>
      </c>
      <c r="M101" s="514">
        <f t="shared" ref="M101" si="15">IF(L101&lt;&gt;0,+H101-L101,0)</f>
        <v>0</v>
      </c>
      <c r="N101" s="655">
        <f>+I101</f>
        <v>222398.8425566837</v>
      </c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2021</v>
      </c>
      <c r="D102" s="374">
        <f>IF(F101+SUM(E$99:E101)=D$92,F101,D$92-SUM(E$99:E101))</f>
        <v>1660892.6932447397</v>
      </c>
      <c r="E102" s="522">
        <f>IF(+J96&lt;F101,J96,D102)</f>
        <v>42510.341463414632</v>
      </c>
      <c r="F102" s="523">
        <f t="shared" ref="F102:F154" si="16">+D102-E102</f>
        <v>1618382.3517813249</v>
      </c>
      <c r="G102" s="523">
        <f t="shared" ref="G102:G154" si="17">+(F102+D102)/2</f>
        <v>1639637.5225130324</v>
      </c>
      <c r="H102" s="526">
        <f t="shared" ref="H102:H154" si="18">+J$94*G102+E102</f>
        <v>228632.52636165477</v>
      </c>
      <c r="I102" s="577">
        <f t="shared" ref="I102:I154" si="19">+J$95*G102+E102</f>
        <v>228632.52636165477</v>
      </c>
      <c r="J102" s="514">
        <f t="shared" si="10"/>
        <v>0</v>
      </c>
      <c r="K102" s="514"/>
      <c r="L102" s="525"/>
      <c r="M102" s="514">
        <f t="shared" ref="M102:M130" si="20">IF(L102&lt;&gt;0,+H102-L102,0)</f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2022</v>
      </c>
      <c r="D103" s="374">
        <f>IF(F102+SUM(E$99:E102)=D$92,F102,D$92-SUM(E$99:E102))</f>
        <v>1618382.3517813249</v>
      </c>
      <c r="E103" s="522">
        <f>IF(+J96&lt;F102,J96,D103)</f>
        <v>42510.341463414632</v>
      </c>
      <c r="F103" s="523">
        <f t="shared" si="16"/>
        <v>1575872.0103179102</v>
      </c>
      <c r="G103" s="523">
        <f t="shared" si="17"/>
        <v>1597127.1810496175</v>
      </c>
      <c r="H103" s="526">
        <f t="shared" si="18"/>
        <v>223806.9978376342</v>
      </c>
      <c r="I103" s="577">
        <f t="shared" si="19"/>
        <v>223806.9978376342</v>
      </c>
      <c r="J103" s="514">
        <f t="shared" si="10"/>
        <v>0</v>
      </c>
      <c r="K103" s="514"/>
      <c r="L103" s="525"/>
      <c r="M103" s="514">
        <f t="shared" si="20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2023</v>
      </c>
      <c r="D104" s="374">
        <f>IF(F103+SUM(E$99:E103)=D$92,F103,D$92-SUM(E$99:E103))</f>
        <v>1575872.0103179102</v>
      </c>
      <c r="E104" s="522">
        <f>IF(+J96&lt;F103,J96,D104)</f>
        <v>42510.341463414632</v>
      </c>
      <c r="F104" s="523">
        <f t="shared" si="16"/>
        <v>1533361.6688544955</v>
      </c>
      <c r="G104" s="523">
        <f t="shared" si="17"/>
        <v>1554616.839586203</v>
      </c>
      <c r="H104" s="526">
        <f t="shared" si="18"/>
        <v>218981.46931361369</v>
      </c>
      <c r="I104" s="577">
        <f t="shared" si="19"/>
        <v>218981.46931361369</v>
      </c>
      <c r="J104" s="514">
        <f t="shared" si="10"/>
        <v>0</v>
      </c>
      <c r="K104" s="514"/>
      <c r="L104" s="525"/>
      <c r="M104" s="514">
        <f t="shared" si="20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2024</v>
      </c>
      <c r="D105" s="374">
        <f>IF(F104+SUM(E$99:E104)=D$92,F104,D$92-SUM(E$99:E104))</f>
        <v>1533361.6688544955</v>
      </c>
      <c r="E105" s="522">
        <f>IF(+J96&lt;F104,J96,D105)</f>
        <v>42510.341463414632</v>
      </c>
      <c r="F105" s="523">
        <f t="shared" si="16"/>
        <v>1490851.3273910808</v>
      </c>
      <c r="G105" s="523">
        <f t="shared" si="17"/>
        <v>1512106.498122788</v>
      </c>
      <c r="H105" s="526">
        <f t="shared" si="18"/>
        <v>214155.94078959315</v>
      </c>
      <c r="I105" s="577">
        <f t="shared" si="19"/>
        <v>214155.94078959315</v>
      </c>
      <c r="J105" s="514">
        <f t="shared" si="10"/>
        <v>0</v>
      </c>
      <c r="K105" s="514"/>
      <c r="L105" s="525"/>
      <c r="M105" s="514">
        <f t="shared" si="20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2025</v>
      </c>
      <c r="D106" s="374">
        <f>IF(F105+SUM(E$99:E105)=D$92,F105,D$92-SUM(E$99:E105))</f>
        <v>1490851.3273910808</v>
      </c>
      <c r="E106" s="522">
        <f>IF(+J96&lt;F105,J96,D106)</f>
        <v>42510.341463414632</v>
      </c>
      <c r="F106" s="523">
        <f t="shared" si="16"/>
        <v>1448340.9859276661</v>
      </c>
      <c r="G106" s="523">
        <f t="shared" si="17"/>
        <v>1469596.1566593735</v>
      </c>
      <c r="H106" s="526">
        <f t="shared" si="18"/>
        <v>209330.41226557264</v>
      </c>
      <c r="I106" s="577">
        <f t="shared" si="19"/>
        <v>209330.41226557264</v>
      </c>
      <c r="J106" s="514">
        <f t="shared" si="10"/>
        <v>0</v>
      </c>
      <c r="K106" s="514"/>
      <c r="L106" s="525"/>
      <c r="M106" s="514">
        <f t="shared" si="20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2026</v>
      </c>
      <c r="D107" s="374">
        <f>IF(F106+SUM(E$99:E106)=D$92,F106,D$92-SUM(E$99:E106))</f>
        <v>1448340.9859276661</v>
      </c>
      <c r="E107" s="522">
        <f>IF(+J96&lt;F106,J96,D107)</f>
        <v>42510.341463414632</v>
      </c>
      <c r="F107" s="523">
        <f t="shared" si="16"/>
        <v>1405830.6444642514</v>
      </c>
      <c r="G107" s="523">
        <f t="shared" si="17"/>
        <v>1427085.8151959586</v>
      </c>
      <c r="H107" s="526">
        <f t="shared" si="18"/>
        <v>204504.88374155207</v>
      </c>
      <c r="I107" s="577">
        <f t="shared" si="19"/>
        <v>204504.88374155207</v>
      </c>
      <c r="J107" s="514">
        <f t="shared" si="10"/>
        <v>0</v>
      </c>
      <c r="K107" s="514"/>
      <c r="L107" s="525"/>
      <c r="M107" s="514">
        <f t="shared" si="20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2027</v>
      </c>
      <c r="D108" s="374">
        <f>IF(F107+SUM(E$99:E107)=D$92,F107,D$92-SUM(E$99:E107))</f>
        <v>1405830.6444642514</v>
      </c>
      <c r="E108" s="522">
        <f>IF(+J96&lt;F107,J96,D108)</f>
        <v>42510.341463414632</v>
      </c>
      <c r="F108" s="523">
        <f t="shared" si="16"/>
        <v>1363320.3030008366</v>
      </c>
      <c r="G108" s="523">
        <f t="shared" si="17"/>
        <v>1384575.4737325441</v>
      </c>
      <c r="H108" s="526">
        <f t="shared" si="18"/>
        <v>199679.35521753156</v>
      </c>
      <c r="I108" s="577">
        <f t="shared" si="19"/>
        <v>199679.35521753156</v>
      </c>
      <c r="J108" s="514">
        <f t="shared" si="10"/>
        <v>0</v>
      </c>
      <c r="K108" s="514"/>
      <c r="L108" s="525"/>
      <c r="M108" s="514">
        <f t="shared" si="20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2028</v>
      </c>
      <c r="D109" s="374">
        <f>IF(F108+SUM(E$99:E108)=D$92,F108,D$92-SUM(E$99:E108))</f>
        <v>1363320.3030008366</v>
      </c>
      <c r="E109" s="522">
        <f>IF(+J96&lt;F108,J96,D109)</f>
        <v>42510.341463414632</v>
      </c>
      <c r="F109" s="523">
        <f t="shared" si="16"/>
        <v>1320809.9615374219</v>
      </c>
      <c r="G109" s="523">
        <f t="shared" si="17"/>
        <v>1342065.1322691292</v>
      </c>
      <c r="H109" s="526">
        <f t="shared" si="18"/>
        <v>194853.82669351102</v>
      </c>
      <c r="I109" s="577">
        <f t="shared" si="19"/>
        <v>194853.82669351102</v>
      </c>
      <c r="J109" s="514">
        <f t="shared" si="10"/>
        <v>0</v>
      </c>
      <c r="K109" s="514"/>
      <c r="L109" s="525"/>
      <c r="M109" s="514">
        <f t="shared" si="20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2029</v>
      </c>
      <c r="D110" s="374">
        <f>IF(F109+SUM(E$99:E109)=D$92,F109,D$92-SUM(E$99:E109))</f>
        <v>1320809.9615374219</v>
      </c>
      <c r="E110" s="522">
        <f>IF(+J96&lt;F109,J96,D110)</f>
        <v>42510.341463414632</v>
      </c>
      <c r="F110" s="523">
        <f t="shared" si="16"/>
        <v>1278299.6200740072</v>
      </c>
      <c r="G110" s="523">
        <f t="shared" si="17"/>
        <v>1299554.7908057147</v>
      </c>
      <c r="H110" s="526">
        <f t="shared" si="18"/>
        <v>190028.2981694905</v>
      </c>
      <c r="I110" s="577">
        <f t="shared" si="19"/>
        <v>190028.2981694905</v>
      </c>
      <c r="J110" s="514">
        <f t="shared" si="10"/>
        <v>0</v>
      </c>
      <c r="K110" s="514"/>
      <c r="L110" s="525"/>
      <c r="M110" s="514">
        <f t="shared" si="20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2030</v>
      </c>
      <c r="D111" s="374">
        <f>IF(F110+SUM(E$99:E110)=D$92,F110,D$92-SUM(E$99:E110))</f>
        <v>1278299.6200740072</v>
      </c>
      <c r="E111" s="522">
        <f>IF(+J96&lt;F110,J96,D111)</f>
        <v>42510.341463414632</v>
      </c>
      <c r="F111" s="523">
        <f t="shared" si="16"/>
        <v>1235789.2786105925</v>
      </c>
      <c r="G111" s="523">
        <f t="shared" si="17"/>
        <v>1257044.4493422997</v>
      </c>
      <c r="H111" s="526">
        <f t="shared" si="18"/>
        <v>185202.76964546993</v>
      </c>
      <c r="I111" s="577">
        <f t="shared" si="19"/>
        <v>185202.76964546993</v>
      </c>
      <c r="J111" s="514">
        <f t="shared" si="10"/>
        <v>0</v>
      </c>
      <c r="K111" s="514"/>
      <c r="L111" s="525"/>
      <c r="M111" s="514">
        <f t="shared" si="20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2031</v>
      </c>
      <c r="D112" s="374">
        <f>IF(F111+SUM(E$99:E111)=D$92,F111,D$92-SUM(E$99:E111))</f>
        <v>1235789.2786105925</v>
      </c>
      <c r="E112" s="522">
        <f>IF(+J96&lt;F111,J96,D112)</f>
        <v>42510.341463414632</v>
      </c>
      <c r="F112" s="523">
        <f t="shared" si="16"/>
        <v>1193278.9371471778</v>
      </c>
      <c r="G112" s="523">
        <f t="shared" si="17"/>
        <v>1214534.1078788852</v>
      </c>
      <c r="H112" s="526">
        <f t="shared" si="18"/>
        <v>180377.24112144942</v>
      </c>
      <c r="I112" s="577">
        <f t="shared" si="19"/>
        <v>180377.24112144942</v>
      </c>
      <c r="J112" s="514">
        <f t="shared" si="10"/>
        <v>0</v>
      </c>
      <c r="K112" s="514"/>
      <c r="L112" s="525"/>
      <c r="M112" s="514">
        <f t="shared" si="20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2032</v>
      </c>
      <c r="D113" s="374">
        <f>IF(F112+SUM(E$99:E112)=D$92,F112,D$92-SUM(E$99:E112))</f>
        <v>1193278.9371471778</v>
      </c>
      <c r="E113" s="522">
        <f>IF(+J96&lt;F112,J96,D113)</f>
        <v>42510.341463414632</v>
      </c>
      <c r="F113" s="523">
        <f t="shared" si="16"/>
        <v>1150768.595683763</v>
      </c>
      <c r="G113" s="523">
        <f t="shared" si="17"/>
        <v>1172023.7664154703</v>
      </c>
      <c r="H113" s="526">
        <f t="shared" si="18"/>
        <v>175551.71259742888</v>
      </c>
      <c r="I113" s="577">
        <f t="shared" si="19"/>
        <v>175551.71259742888</v>
      </c>
      <c r="J113" s="514">
        <f t="shared" si="10"/>
        <v>0</v>
      </c>
      <c r="K113" s="514"/>
      <c r="L113" s="525"/>
      <c r="M113" s="514">
        <f t="shared" si="20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2033</v>
      </c>
      <c r="D114" s="374">
        <f>IF(F113+SUM(E$99:E113)=D$92,F113,D$92-SUM(E$99:E113))</f>
        <v>1150768.595683763</v>
      </c>
      <c r="E114" s="522">
        <f>IF(+J96&lt;F113,J96,D114)</f>
        <v>42510.341463414632</v>
      </c>
      <c r="F114" s="523">
        <f t="shared" si="16"/>
        <v>1108258.2542203483</v>
      </c>
      <c r="G114" s="523">
        <f t="shared" si="17"/>
        <v>1129513.4249520558</v>
      </c>
      <c r="H114" s="526">
        <f t="shared" si="18"/>
        <v>170726.18407340837</v>
      </c>
      <c r="I114" s="577">
        <f t="shared" si="19"/>
        <v>170726.18407340837</v>
      </c>
      <c r="J114" s="514">
        <f t="shared" si="10"/>
        <v>0</v>
      </c>
      <c r="K114" s="514"/>
      <c r="L114" s="525"/>
      <c r="M114" s="514">
        <f t="shared" si="20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2034</v>
      </c>
      <c r="D115" s="374">
        <f>IF(F114+SUM(E$99:E114)=D$92,F114,D$92-SUM(E$99:E114))</f>
        <v>1108258.2542203483</v>
      </c>
      <c r="E115" s="522">
        <f>IF(+J96&lt;F114,J96,D115)</f>
        <v>42510.341463414632</v>
      </c>
      <c r="F115" s="523">
        <f t="shared" si="16"/>
        <v>1065747.9127569336</v>
      </c>
      <c r="G115" s="523">
        <f t="shared" si="17"/>
        <v>1087003.0834886408</v>
      </c>
      <c r="H115" s="526">
        <f t="shared" si="18"/>
        <v>165900.6555493878</v>
      </c>
      <c r="I115" s="577">
        <f t="shared" si="19"/>
        <v>165900.6555493878</v>
      </c>
      <c r="J115" s="514">
        <f t="shared" si="10"/>
        <v>0</v>
      </c>
      <c r="K115" s="514"/>
      <c r="L115" s="525"/>
      <c r="M115" s="514">
        <f t="shared" si="20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2035</v>
      </c>
      <c r="D116" s="374">
        <f>IF(F115+SUM(E$99:E115)=D$92,F115,D$92-SUM(E$99:E115))</f>
        <v>1065747.9127569336</v>
      </c>
      <c r="E116" s="522">
        <f>IF(+J96&lt;F115,J96,D116)</f>
        <v>42510.341463414632</v>
      </c>
      <c r="F116" s="523">
        <f t="shared" si="16"/>
        <v>1023237.571293519</v>
      </c>
      <c r="G116" s="523">
        <f t="shared" si="17"/>
        <v>1044492.7420252264</v>
      </c>
      <c r="H116" s="526">
        <f t="shared" si="18"/>
        <v>161075.12702536728</v>
      </c>
      <c r="I116" s="577">
        <f t="shared" si="19"/>
        <v>161075.12702536728</v>
      </c>
      <c r="J116" s="514">
        <f t="shared" si="10"/>
        <v>0</v>
      </c>
      <c r="K116" s="514"/>
      <c r="L116" s="525"/>
      <c r="M116" s="514">
        <f t="shared" si="20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2036</v>
      </c>
      <c r="D117" s="374">
        <f>IF(F116+SUM(E$99:E116)=D$92,F116,D$92-SUM(E$99:E116))</f>
        <v>1023237.571293519</v>
      </c>
      <c r="E117" s="522">
        <f>IF(+J96&lt;F116,J96,D117)</f>
        <v>42510.341463414632</v>
      </c>
      <c r="F117" s="523">
        <f t="shared" si="16"/>
        <v>980727.22983010439</v>
      </c>
      <c r="G117" s="523">
        <f t="shared" si="17"/>
        <v>1001982.4005618116</v>
      </c>
      <c r="H117" s="526">
        <f t="shared" si="18"/>
        <v>156249.59850134677</v>
      </c>
      <c r="I117" s="577">
        <f t="shared" si="19"/>
        <v>156249.59850134677</v>
      </c>
      <c r="J117" s="514">
        <f t="shared" si="10"/>
        <v>0</v>
      </c>
      <c r="K117" s="514"/>
      <c r="L117" s="525"/>
      <c r="M117" s="514">
        <f t="shared" si="20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2037</v>
      </c>
      <c r="D118" s="374">
        <f>IF(F117+SUM(E$99:E117)=D$92,F117,D$92-SUM(E$99:E117))</f>
        <v>980727.22983010439</v>
      </c>
      <c r="E118" s="522">
        <f>IF(+J96&lt;F117,J96,D118)</f>
        <v>42510.341463414632</v>
      </c>
      <c r="F118" s="523">
        <f t="shared" si="16"/>
        <v>938216.88836668979</v>
      </c>
      <c r="G118" s="523">
        <f t="shared" si="17"/>
        <v>959472.05909839715</v>
      </c>
      <c r="H118" s="526">
        <f t="shared" si="18"/>
        <v>151424.06997732626</v>
      </c>
      <c r="I118" s="577">
        <f t="shared" si="19"/>
        <v>151424.06997732626</v>
      </c>
      <c r="J118" s="514">
        <f t="shared" si="10"/>
        <v>0</v>
      </c>
      <c r="K118" s="514"/>
      <c r="L118" s="525"/>
      <c r="M118" s="514">
        <f t="shared" si="20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2038</v>
      </c>
      <c r="D119" s="374">
        <f>IF(F118+SUM(E$99:E118)=D$92,F118,D$92-SUM(E$99:E118))</f>
        <v>938216.88836668979</v>
      </c>
      <c r="E119" s="522">
        <f>IF(+J96&lt;F118,J96,D119)</f>
        <v>42510.341463414632</v>
      </c>
      <c r="F119" s="523">
        <f t="shared" si="16"/>
        <v>895706.54690327519</v>
      </c>
      <c r="G119" s="523">
        <f t="shared" si="17"/>
        <v>916961.71763498243</v>
      </c>
      <c r="H119" s="526">
        <f t="shared" si="18"/>
        <v>146598.54145330572</v>
      </c>
      <c r="I119" s="577">
        <f t="shared" si="19"/>
        <v>146598.54145330572</v>
      </c>
      <c r="J119" s="514">
        <f t="shared" si="10"/>
        <v>0</v>
      </c>
      <c r="K119" s="514"/>
      <c r="L119" s="525"/>
      <c r="M119" s="514">
        <f t="shared" si="20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2039</v>
      </c>
      <c r="D120" s="374">
        <f>IF(F119+SUM(E$99:E119)=D$92,F119,D$92-SUM(E$99:E119))</f>
        <v>895706.54690327519</v>
      </c>
      <c r="E120" s="522">
        <f>IF(+J96&lt;F119,J96,D120)</f>
        <v>42510.341463414632</v>
      </c>
      <c r="F120" s="523">
        <f t="shared" si="16"/>
        <v>853196.20543986058</v>
      </c>
      <c r="G120" s="523">
        <f t="shared" si="17"/>
        <v>874451.37617156794</v>
      </c>
      <c r="H120" s="526">
        <f t="shared" si="18"/>
        <v>141773.01292928521</v>
      </c>
      <c r="I120" s="577">
        <f t="shared" si="19"/>
        <v>141773.01292928521</v>
      </c>
      <c r="J120" s="514">
        <f t="shared" si="10"/>
        <v>0</v>
      </c>
      <c r="K120" s="514"/>
      <c r="L120" s="525"/>
      <c r="M120" s="514">
        <f t="shared" si="20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2040</v>
      </c>
      <c r="D121" s="374">
        <f>IF(F120+SUM(E$99:E120)=D$92,F120,D$92-SUM(E$99:E120))</f>
        <v>853196.20543986058</v>
      </c>
      <c r="E121" s="522">
        <f>IF(+J96&lt;F120,J96,D121)</f>
        <v>42510.341463414632</v>
      </c>
      <c r="F121" s="523">
        <f t="shared" si="16"/>
        <v>810685.86397644598</v>
      </c>
      <c r="G121" s="523">
        <f t="shared" si="17"/>
        <v>831941.03470815322</v>
      </c>
      <c r="H121" s="526">
        <f t="shared" si="18"/>
        <v>136947.48440526467</v>
      </c>
      <c r="I121" s="577">
        <f t="shared" si="19"/>
        <v>136947.48440526467</v>
      </c>
      <c r="J121" s="514">
        <f t="shared" si="10"/>
        <v>0</v>
      </c>
      <c r="K121" s="514"/>
      <c r="L121" s="525"/>
      <c r="M121" s="514">
        <f t="shared" si="20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2041</v>
      </c>
      <c r="D122" s="374">
        <f>IF(F121+SUM(E$99:E121)=D$92,F121,D$92-SUM(E$99:E121))</f>
        <v>810685.86397644598</v>
      </c>
      <c r="E122" s="522">
        <f>IF(+J96&lt;F121,J96,D122)</f>
        <v>42510.341463414632</v>
      </c>
      <c r="F122" s="523">
        <f t="shared" si="16"/>
        <v>768175.52251303138</v>
      </c>
      <c r="G122" s="523">
        <f t="shared" si="17"/>
        <v>789430.69324473874</v>
      </c>
      <c r="H122" s="526">
        <f t="shared" si="18"/>
        <v>132121.95588124415</v>
      </c>
      <c r="I122" s="577">
        <f t="shared" si="19"/>
        <v>132121.95588124415</v>
      </c>
      <c r="J122" s="514">
        <f t="shared" si="10"/>
        <v>0</v>
      </c>
      <c r="K122" s="514"/>
      <c r="L122" s="525"/>
      <c r="M122" s="514">
        <f t="shared" si="20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2042</v>
      </c>
      <c r="D123" s="374">
        <f>IF(F122+SUM(E$99:E122)=D$92,F122,D$92-SUM(E$99:E122))</f>
        <v>768175.52251303138</v>
      </c>
      <c r="E123" s="522">
        <f>IF(+J96&lt;F122,J96,D123)</f>
        <v>42510.341463414632</v>
      </c>
      <c r="F123" s="523">
        <f t="shared" si="16"/>
        <v>725665.18104961677</v>
      </c>
      <c r="G123" s="523">
        <f t="shared" si="17"/>
        <v>746920.35178132402</v>
      </c>
      <c r="H123" s="526">
        <f t="shared" si="18"/>
        <v>127296.42735722363</v>
      </c>
      <c r="I123" s="577">
        <f t="shared" si="19"/>
        <v>127296.42735722363</v>
      </c>
      <c r="J123" s="514">
        <f t="shared" si="10"/>
        <v>0</v>
      </c>
      <c r="K123" s="514"/>
      <c r="L123" s="525"/>
      <c r="M123" s="514">
        <f t="shared" si="20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2043</v>
      </c>
      <c r="D124" s="374">
        <f>IF(F123+SUM(E$99:E123)=D$92,F123,D$92-SUM(E$99:E123))</f>
        <v>725665.18104961677</v>
      </c>
      <c r="E124" s="522">
        <f>IF(+J96&lt;F123,J96,D124)</f>
        <v>42510.341463414632</v>
      </c>
      <c r="F124" s="523">
        <f t="shared" si="16"/>
        <v>683154.83958620217</v>
      </c>
      <c r="G124" s="523">
        <f t="shared" si="17"/>
        <v>704410.01031790953</v>
      </c>
      <c r="H124" s="526">
        <f t="shared" si="18"/>
        <v>122470.89883320313</v>
      </c>
      <c r="I124" s="577">
        <f t="shared" si="19"/>
        <v>122470.89883320313</v>
      </c>
      <c r="J124" s="514">
        <f t="shared" si="10"/>
        <v>0</v>
      </c>
      <c r="K124" s="514"/>
      <c r="L124" s="525"/>
      <c r="M124" s="514">
        <f t="shared" si="20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2044</v>
      </c>
      <c r="D125" s="374">
        <f>IF(F124+SUM(E$99:E124)=D$92,F124,D$92-SUM(E$99:E124))</f>
        <v>683154.83958620217</v>
      </c>
      <c r="E125" s="522">
        <f>IF(+J96&lt;F124,J96,D125)</f>
        <v>42510.341463414632</v>
      </c>
      <c r="F125" s="523">
        <f t="shared" si="16"/>
        <v>640644.49812278757</v>
      </c>
      <c r="G125" s="523">
        <f t="shared" si="17"/>
        <v>661899.66885449481</v>
      </c>
      <c r="H125" s="526">
        <f t="shared" si="18"/>
        <v>117645.37030918259</v>
      </c>
      <c r="I125" s="577">
        <f t="shared" si="19"/>
        <v>117645.37030918259</v>
      </c>
      <c r="J125" s="514">
        <f t="shared" si="10"/>
        <v>0</v>
      </c>
      <c r="K125" s="514"/>
      <c r="L125" s="525"/>
      <c r="M125" s="514">
        <f t="shared" si="20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2045</v>
      </c>
      <c r="D126" s="374">
        <f>IF(F125+SUM(E$99:E125)=D$92,F125,D$92-SUM(E$99:E125))</f>
        <v>640644.49812278757</v>
      </c>
      <c r="E126" s="522">
        <f>IF(+J96&lt;F125,J96,D126)</f>
        <v>42510.341463414632</v>
      </c>
      <c r="F126" s="523">
        <f t="shared" si="16"/>
        <v>598134.15665937297</v>
      </c>
      <c r="G126" s="523">
        <f t="shared" si="17"/>
        <v>619389.32739108033</v>
      </c>
      <c r="H126" s="526">
        <f t="shared" si="18"/>
        <v>112819.84178516209</v>
      </c>
      <c r="I126" s="577">
        <f t="shared" si="19"/>
        <v>112819.84178516209</v>
      </c>
      <c r="J126" s="514">
        <f t="shared" si="10"/>
        <v>0</v>
      </c>
      <c r="K126" s="514"/>
      <c r="L126" s="525"/>
      <c r="M126" s="514">
        <f t="shared" si="20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2046</v>
      </c>
      <c r="D127" s="374">
        <f>IF(F126+SUM(E$99:E126)=D$92,F126,D$92-SUM(E$99:E126))</f>
        <v>598134.15665937297</v>
      </c>
      <c r="E127" s="522">
        <f>IF(+J96&lt;F126,J96,D127)</f>
        <v>42510.341463414632</v>
      </c>
      <c r="F127" s="523">
        <f t="shared" si="16"/>
        <v>555623.81519595836</v>
      </c>
      <c r="G127" s="523">
        <f t="shared" si="17"/>
        <v>576878.98592766561</v>
      </c>
      <c r="H127" s="526">
        <f t="shared" si="18"/>
        <v>107994.31326114155</v>
      </c>
      <c r="I127" s="577">
        <f t="shared" si="19"/>
        <v>107994.31326114155</v>
      </c>
      <c r="J127" s="514">
        <f t="shared" si="10"/>
        <v>0</v>
      </c>
      <c r="K127" s="514"/>
      <c r="L127" s="525"/>
      <c r="M127" s="514">
        <f t="shared" si="20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2047</v>
      </c>
      <c r="D128" s="374">
        <f>IF(F127+SUM(E$99:E127)=D$92,F127,D$92-SUM(E$99:E127))</f>
        <v>555623.81519595836</v>
      </c>
      <c r="E128" s="522">
        <f>IF(+J96&lt;F127,J96,D128)</f>
        <v>42510.341463414632</v>
      </c>
      <c r="F128" s="523">
        <f t="shared" si="16"/>
        <v>513113.47373254376</v>
      </c>
      <c r="G128" s="523">
        <f t="shared" si="17"/>
        <v>534368.64446425112</v>
      </c>
      <c r="H128" s="526">
        <f t="shared" si="18"/>
        <v>103168.78473712105</v>
      </c>
      <c r="I128" s="577">
        <f t="shared" si="19"/>
        <v>103168.78473712105</v>
      </c>
      <c r="J128" s="514">
        <f t="shared" si="10"/>
        <v>0</v>
      </c>
      <c r="K128" s="514"/>
      <c r="L128" s="525"/>
      <c r="M128" s="514">
        <f t="shared" si="20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2048</v>
      </c>
      <c r="D129" s="374">
        <f>IF(F128+SUM(E$99:E128)=D$92,F128,D$92-SUM(E$99:E128))</f>
        <v>513113.47373254376</v>
      </c>
      <c r="E129" s="522">
        <f>IF(+J96&lt;F128,J96,D129)</f>
        <v>42510.341463414632</v>
      </c>
      <c r="F129" s="523">
        <f t="shared" si="16"/>
        <v>470603.13226912916</v>
      </c>
      <c r="G129" s="523">
        <f t="shared" si="17"/>
        <v>491858.30300083646</v>
      </c>
      <c r="H129" s="526">
        <f t="shared" si="18"/>
        <v>98343.256213100511</v>
      </c>
      <c r="I129" s="577">
        <f t="shared" si="19"/>
        <v>98343.256213100511</v>
      </c>
      <c r="J129" s="514">
        <f t="shared" si="10"/>
        <v>0</v>
      </c>
      <c r="K129" s="514"/>
      <c r="L129" s="525"/>
      <c r="M129" s="514">
        <f t="shared" si="20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2049</v>
      </c>
      <c r="D130" s="374">
        <f>IF(F129+SUM(E$99:E129)=D$92,F129,D$92-SUM(E$99:E129))</f>
        <v>470603.13226912916</v>
      </c>
      <c r="E130" s="522">
        <f>IF(+J96&lt;F129,J96,D130)</f>
        <v>42510.341463414632</v>
      </c>
      <c r="F130" s="523">
        <f t="shared" si="16"/>
        <v>428092.79080571455</v>
      </c>
      <c r="G130" s="523">
        <f t="shared" si="17"/>
        <v>449347.96153742186</v>
      </c>
      <c r="H130" s="526">
        <f t="shared" si="18"/>
        <v>93517.727689079999</v>
      </c>
      <c r="I130" s="577">
        <f t="shared" si="19"/>
        <v>93517.727689079999</v>
      </c>
      <c r="J130" s="514">
        <f t="shared" si="10"/>
        <v>0</v>
      </c>
      <c r="K130" s="514"/>
      <c r="L130" s="525"/>
      <c r="M130" s="514">
        <f t="shared" si="20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2050</v>
      </c>
      <c r="D131" s="374">
        <f>IF(F130+SUM(E$99:E130)=D$92,F130,D$92-SUM(E$99:E130))</f>
        <v>428092.79080571455</v>
      </c>
      <c r="E131" s="522">
        <f>IF(+J96&lt;F130,J96,D131)</f>
        <v>42510.341463414632</v>
      </c>
      <c r="F131" s="523">
        <f t="shared" si="16"/>
        <v>385582.44934229995</v>
      </c>
      <c r="G131" s="523">
        <f t="shared" si="17"/>
        <v>406837.62007400725</v>
      </c>
      <c r="H131" s="526">
        <f t="shared" si="18"/>
        <v>88692.199165059472</v>
      </c>
      <c r="I131" s="577">
        <f t="shared" si="19"/>
        <v>88692.199165059472</v>
      </c>
      <c r="J131" s="514">
        <f t="shared" ref="J131:J154" si="21">+I541-H541</f>
        <v>0</v>
      </c>
      <c r="K131" s="514"/>
      <c r="L131" s="525"/>
      <c r="M131" s="514">
        <f t="shared" ref="M131:M154" si="22">IF(L541&lt;&gt;0,+H541-L541,0)</f>
        <v>0</v>
      </c>
      <c r="N131" s="525"/>
      <c r="O131" s="514">
        <f t="shared" ref="O131:O154" si="23">IF(N541&lt;&gt;0,+I541-N541,0)</f>
        <v>0</v>
      </c>
      <c r="P131" s="514">
        <f t="shared" ref="P131:P154" si="24">+O541-M541</f>
        <v>0</v>
      </c>
    </row>
    <row r="132" spans="2:16">
      <c r="B132" s="195" t="str">
        <f t="shared" si="14"/>
        <v/>
      </c>
      <c r="C132" s="507">
        <f>IF(D93="","-",+C131+1)</f>
        <v>2051</v>
      </c>
      <c r="D132" s="374">
        <f>IF(F131+SUM(E$99:E131)=D$92,F131,D$92-SUM(E$99:E131))</f>
        <v>385582.44934229995</v>
      </c>
      <c r="E132" s="522">
        <f>IF(+J96&lt;F131,J96,D132)</f>
        <v>42510.341463414632</v>
      </c>
      <c r="F132" s="523">
        <f t="shared" si="16"/>
        <v>343072.10787888535</v>
      </c>
      <c r="G132" s="523">
        <f t="shared" si="17"/>
        <v>364327.27861059265</v>
      </c>
      <c r="H132" s="526">
        <f t="shared" si="18"/>
        <v>83866.670641038945</v>
      </c>
      <c r="I132" s="577">
        <f t="shared" si="19"/>
        <v>83866.670641038945</v>
      </c>
      <c r="J132" s="514">
        <f t="shared" si="21"/>
        <v>0</v>
      </c>
      <c r="K132" s="514"/>
      <c r="L132" s="525"/>
      <c r="M132" s="514">
        <f t="shared" si="22"/>
        <v>0</v>
      </c>
      <c r="N132" s="525"/>
      <c r="O132" s="514">
        <f t="shared" si="23"/>
        <v>0</v>
      </c>
      <c r="P132" s="514">
        <f t="shared" si="24"/>
        <v>0</v>
      </c>
    </row>
    <row r="133" spans="2:16">
      <c r="B133" s="195" t="str">
        <f t="shared" si="14"/>
        <v/>
      </c>
      <c r="C133" s="507">
        <f>IF(D93="","-",+C132+1)</f>
        <v>2052</v>
      </c>
      <c r="D133" s="374">
        <f>IF(F132+SUM(E$99:E132)=D$92,F132,D$92-SUM(E$99:E132))</f>
        <v>343072.10787888535</v>
      </c>
      <c r="E133" s="522">
        <f>IF(+J96&lt;F132,J96,D133)</f>
        <v>42510.341463414632</v>
      </c>
      <c r="F133" s="523">
        <f t="shared" si="16"/>
        <v>300561.76641547075</v>
      </c>
      <c r="G133" s="523">
        <f t="shared" si="17"/>
        <v>321816.93714717805</v>
      </c>
      <c r="H133" s="526">
        <f t="shared" si="18"/>
        <v>79041.142117018433</v>
      </c>
      <c r="I133" s="577">
        <f t="shared" si="19"/>
        <v>79041.142117018433</v>
      </c>
      <c r="J133" s="514">
        <f t="shared" si="21"/>
        <v>0</v>
      </c>
      <c r="K133" s="514"/>
      <c r="L133" s="525"/>
      <c r="M133" s="514">
        <f t="shared" si="22"/>
        <v>0</v>
      </c>
      <c r="N133" s="525"/>
      <c r="O133" s="514">
        <f t="shared" si="23"/>
        <v>0</v>
      </c>
      <c r="P133" s="514">
        <f t="shared" si="24"/>
        <v>0</v>
      </c>
    </row>
    <row r="134" spans="2:16">
      <c r="B134" s="195" t="str">
        <f t="shared" si="14"/>
        <v/>
      </c>
      <c r="C134" s="507">
        <f>IF(D93="","-",+C133+1)</f>
        <v>2053</v>
      </c>
      <c r="D134" s="374">
        <f>IF(F133+SUM(E$99:E133)=D$92,F133,D$92-SUM(E$99:E133))</f>
        <v>300561.76641547075</v>
      </c>
      <c r="E134" s="522">
        <f>IF(+J96&lt;F133,J96,D134)</f>
        <v>42510.341463414632</v>
      </c>
      <c r="F134" s="523">
        <f t="shared" si="16"/>
        <v>258051.42495205611</v>
      </c>
      <c r="G134" s="523">
        <f t="shared" si="17"/>
        <v>279306.59568376344</v>
      </c>
      <c r="H134" s="526">
        <f t="shared" si="18"/>
        <v>74215.613592997906</v>
      </c>
      <c r="I134" s="577">
        <f t="shared" si="19"/>
        <v>74215.613592997906</v>
      </c>
      <c r="J134" s="514">
        <f t="shared" si="21"/>
        <v>0</v>
      </c>
      <c r="K134" s="514"/>
      <c r="L134" s="525"/>
      <c r="M134" s="514">
        <f t="shared" si="22"/>
        <v>0</v>
      </c>
      <c r="N134" s="525"/>
      <c r="O134" s="514">
        <f t="shared" si="23"/>
        <v>0</v>
      </c>
      <c r="P134" s="514">
        <f t="shared" si="24"/>
        <v>0</v>
      </c>
    </row>
    <row r="135" spans="2:16">
      <c r="B135" s="195" t="str">
        <f t="shared" si="14"/>
        <v/>
      </c>
      <c r="C135" s="507">
        <f>IF(D93="","-",+C134+1)</f>
        <v>2054</v>
      </c>
      <c r="D135" s="374">
        <f>IF(F134+SUM(E$99:E134)=D$92,F134,D$92-SUM(E$99:E134))</f>
        <v>258051.42495205611</v>
      </c>
      <c r="E135" s="522">
        <f>IF(+J96&lt;F134,J96,D135)</f>
        <v>42510.341463414632</v>
      </c>
      <c r="F135" s="523">
        <f t="shared" si="16"/>
        <v>215541.08348864148</v>
      </c>
      <c r="G135" s="523">
        <f t="shared" si="17"/>
        <v>236796.25422034878</v>
      </c>
      <c r="H135" s="526">
        <f t="shared" si="18"/>
        <v>69390.08506897738</v>
      </c>
      <c r="I135" s="577">
        <f t="shared" si="19"/>
        <v>69390.08506897738</v>
      </c>
      <c r="J135" s="514">
        <f t="shared" si="21"/>
        <v>0</v>
      </c>
      <c r="K135" s="514"/>
      <c r="L135" s="525"/>
      <c r="M135" s="514">
        <f t="shared" si="22"/>
        <v>0</v>
      </c>
      <c r="N135" s="525"/>
      <c r="O135" s="514">
        <f t="shared" si="23"/>
        <v>0</v>
      </c>
      <c r="P135" s="514">
        <f t="shared" si="24"/>
        <v>0</v>
      </c>
    </row>
    <row r="136" spans="2:16">
      <c r="B136" s="195" t="str">
        <f t="shared" si="14"/>
        <v/>
      </c>
      <c r="C136" s="507">
        <f>IF(D93="","-",+C135+1)</f>
        <v>2055</v>
      </c>
      <c r="D136" s="374">
        <f>IF(F135+SUM(E$99:E135)=D$92,F135,D$92-SUM(E$99:E135))</f>
        <v>215541.08348864148</v>
      </c>
      <c r="E136" s="522">
        <f>IF(+J96&lt;F135,J96,D136)</f>
        <v>42510.341463414632</v>
      </c>
      <c r="F136" s="523">
        <f t="shared" si="16"/>
        <v>173030.74202522685</v>
      </c>
      <c r="G136" s="523">
        <f t="shared" si="17"/>
        <v>194285.91275693418</v>
      </c>
      <c r="H136" s="526">
        <f t="shared" si="18"/>
        <v>64564.55654495686</v>
      </c>
      <c r="I136" s="577">
        <f t="shared" si="19"/>
        <v>64564.55654495686</v>
      </c>
      <c r="J136" s="514">
        <f t="shared" si="21"/>
        <v>0</v>
      </c>
      <c r="K136" s="514"/>
      <c r="L136" s="525"/>
      <c r="M136" s="514">
        <f t="shared" si="22"/>
        <v>0</v>
      </c>
      <c r="N136" s="525"/>
      <c r="O136" s="514">
        <f t="shared" si="23"/>
        <v>0</v>
      </c>
      <c r="P136" s="514">
        <f t="shared" si="24"/>
        <v>0</v>
      </c>
    </row>
    <row r="137" spans="2:16">
      <c r="B137" s="195" t="str">
        <f t="shared" si="14"/>
        <v/>
      </c>
      <c r="C137" s="507">
        <f>IF(D93="","-",+C136+1)</f>
        <v>2056</v>
      </c>
      <c r="D137" s="374">
        <f>IF(F136+SUM(E$99:E136)=D$92,F136,D$92-SUM(E$99:E136))</f>
        <v>173030.74202522685</v>
      </c>
      <c r="E137" s="522">
        <f>IF(+J96&lt;F136,J96,D137)</f>
        <v>42510.341463414632</v>
      </c>
      <c r="F137" s="523">
        <f t="shared" si="16"/>
        <v>130520.40056181222</v>
      </c>
      <c r="G137" s="523">
        <f t="shared" si="17"/>
        <v>151775.57129351952</v>
      </c>
      <c r="H137" s="526">
        <f t="shared" si="18"/>
        <v>59739.028020936334</v>
      </c>
      <c r="I137" s="577">
        <f t="shared" si="19"/>
        <v>59739.028020936334</v>
      </c>
      <c r="J137" s="514">
        <f t="shared" si="21"/>
        <v>0</v>
      </c>
      <c r="K137" s="514"/>
      <c r="L137" s="525"/>
      <c r="M137" s="514">
        <f t="shared" si="22"/>
        <v>0</v>
      </c>
      <c r="N137" s="525"/>
      <c r="O137" s="514">
        <f t="shared" si="23"/>
        <v>0</v>
      </c>
      <c r="P137" s="514">
        <f t="shared" si="24"/>
        <v>0</v>
      </c>
    </row>
    <row r="138" spans="2:16">
      <c r="B138" s="195" t="str">
        <f t="shared" si="14"/>
        <v/>
      </c>
      <c r="C138" s="507">
        <f>IF(D93="","-",+C137+1)</f>
        <v>2057</v>
      </c>
      <c r="D138" s="374">
        <f>IF(F137+SUM(E$99:E137)=D$92,F137,D$92-SUM(E$99:E137))</f>
        <v>130520.40056181222</v>
      </c>
      <c r="E138" s="522">
        <f>IF(+J96&lt;F137,J96,D138)</f>
        <v>42510.341463414632</v>
      </c>
      <c r="F138" s="523">
        <f t="shared" si="16"/>
        <v>88010.059098397585</v>
      </c>
      <c r="G138" s="523">
        <f t="shared" si="17"/>
        <v>109265.2298301049</v>
      </c>
      <c r="H138" s="526">
        <f t="shared" si="18"/>
        <v>54913.499496915814</v>
      </c>
      <c r="I138" s="577">
        <f t="shared" si="19"/>
        <v>54913.499496915814</v>
      </c>
      <c r="J138" s="514">
        <f t="shared" si="21"/>
        <v>0</v>
      </c>
      <c r="K138" s="514"/>
      <c r="L138" s="525"/>
      <c r="M138" s="514">
        <f t="shared" si="22"/>
        <v>0</v>
      </c>
      <c r="N138" s="525"/>
      <c r="O138" s="514">
        <f t="shared" si="23"/>
        <v>0</v>
      </c>
      <c r="P138" s="514">
        <f t="shared" si="24"/>
        <v>0</v>
      </c>
    </row>
    <row r="139" spans="2:16">
      <c r="B139" s="195" t="str">
        <f t="shared" si="14"/>
        <v/>
      </c>
      <c r="C139" s="507">
        <f>IF(D93="","-",+C138+1)</f>
        <v>2058</v>
      </c>
      <c r="D139" s="374">
        <f>IF(F138+SUM(E$99:E138)=D$92,F138,D$92-SUM(E$99:E138))</f>
        <v>88010.059098397585</v>
      </c>
      <c r="E139" s="522">
        <f>IF(+J96&lt;F138,J96,D139)</f>
        <v>42510.341463414632</v>
      </c>
      <c r="F139" s="523">
        <f t="shared" si="16"/>
        <v>45499.717634982953</v>
      </c>
      <c r="G139" s="523">
        <f t="shared" si="17"/>
        <v>66754.888366690269</v>
      </c>
      <c r="H139" s="526">
        <f t="shared" si="18"/>
        <v>50087.970972895288</v>
      </c>
      <c r="I139" s="577">
        <f t="shared" si="19"/>
        <v>50087.970972895288</v>
      </c>
      <c r="J139" s="514">
        <f t="shared" si="21"/>
        <v>0</v>
      </c>
      <c r="K139" s="514"/>
      <c r="L139" s="525"/>
      <c r="M139" s="514">
        <f t="shared" si="22"/>
        <v>0</v>
      </c>
      <c r="N139" s="525"/>
      <c r="O139" s="514">
        <f t="shared" si="23"/>
        <v>0</v>
      </c>
      <c r="P139" s="514">
        <f t="shared" si="24"/>
        <v>0</v>
      </c>
    </row>
    <row r="140" spans="2:16">
      <c r="B140" s="195" t="str">
        <f t="shared" si="14"/>
        <v/>
      </c>
      <c r="C140" s="507">
        <f>IF(D93="","-",+C139+1)</f>
        <v>2059</v>
      </c>
      <c r="D140" s="374">
        <f>IF(F139+SUM(E$99:E139)=D$92,F139,D$92-SUM(E$99:E139))</f>
        <v>45499.717634982953</v>
      </c>
      <c r="E140" s="522">
        <f>IF(+J96&lt;F139,J96,D140)</f>
        <v>42510.341463414632</v>
      </c>
      <c r="F140" s="523">
        <f t="shared" si="16"/>
        <v>2989.3761715683213</v>
      </c>
      <c r="G140" s="523">
        <f t="shared" si="17"/>
        <v>24244.546903275637</v>
      </c>
      <c r="H140" s="526">
        <f t="shared" si="18"/>
        <v>45262.442448874761</v>
      </c>
      <c r="I140" s="577">
        <f t="shared" si="19"/>
        <v>45262.442448874761</v>
      </c>
      <c r="J140" s="514">
        <f t="shared" si="21"/>
        <v>0</v>
      </c>
      <c r="K140" s="514"/>
      <c r="L140" s="525"/>
      <c r="M140" s="514">
        <f t="shared" si="22"/>
        <v>0</v>
      </c>
      <c r="N140" s="525"/>
      <c r="O140" s="514">
        <f t="shared" si="23"/>
        <v>0</v>
      </c>
      <c r="P140" s="514">
        <f t="shared" si="24"/>
        <v>0</v>
      </c>
    </row>
    <row r="141" spans="2:16">
      <c r="B141" s="195" t="str">
        <f t="shared" si="14"/>
        <v/>
      </c>
      <c r="C141" s="507">
        <f>IF(D93="","-",+C140+1)</f>
        <v>2060</v>
      </c>
      <c r="D141" s="374">
        <f>IF(F140+SUM(E$99:E140)=D$92,F140,D$92-SUM(E$99:E140))</f>
        <v>2989.3761715683213</v>
      </c>
      <c r="E141" s="522">
        <f>IF(+J96&lt;F140,J96,D141)</f>
        <v>2989.3761715683213</v>
      </c>
      <c r="F141" s="523">
        <f t="shared" si="16"/>
        <v>0</v>
      </c>
      <c r="G141" s="523">
        <f t="shared" si="17"/>
        <v>1494.6880857841606</v>
      </c>
      <c r="H141" s="526">
        <f t="shared" si="18"/>
        <v>3159.0445332932554</v>
      </c>
      <c r="I141" s="577">
        <f t="shared" si="19"/>
        <v>3159.0445332932554</v>
      </c>
      <c r="J141" s="514">
        <f t="shared" si="21"/>
        <v>0</v>
      </c>
      <c r="K141" s="514"/>
      <c r="L141" s="525"/>
      <c r="M141" s="514">
        <f t="shared" si="22"/>
        <v>0</v>
      </c>
      <c r="N141" s="525"/>
      <c r="O141" s="514">
        <f t="shared" si="23"/>
        <v>0</v>
      </c>
      <c r="P141" s="514">
        <f t="shared" si="24"/>
        <v>0</v>
      </c>
    </row>
    <row r="142" spans="2:16">
      <c r="B142" s="195" t="str">
        <f t="shared" si="14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1"/>
        <v>0</v>
      </c>
      <c r="K142" s="514"/>
      <c r="L142" s="525"/>
      <c r="M142" s="514">
        <f t="shared" si="22"/>
        <v>0</v>
      </c>
      <c r="N142" s="525"/>
      <c r="O142" s="514">
        <f t="shared" si="23"/>
        <v>0</v>
      </c>
      <c r="P142" s="514">
        <f t="shared" si="24"/>
        <v>0</v>
      </c>
    </row>
    <row r="143" spans="2:16">
      <c r="B143" s="195" t="str">
        <f t="shared" si="14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1"/>
        <v>0</v>
      </c>
      <c r="K143" s="514"/>
      <c r="L143" s="525"/>
      <c r="M143" s="514">
        <f t="shared" si="22"/>
        <v>0</v>
      </c>
      <c r="N143" s="525"/>
      <c r="O143" s="514">
        <f t="shared" si="23"/>
        <v>0</v>
      </c>
      <c r="P143" s="514">
        <f t="shared" si="24"/>
        <v>0</v>
      </c>
    </row>
    <row r="144" spans="2:16">
      <c r="B144" s="195" t="str">
        <f t="shared" si="14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1"/>
        <v>0</v>
      </c>
      <c r="K144" s="514"/>
      <c r="L144" s="525"/>
      <c r="M144" s="514">
        <f t="shared" si="22"/>
        <v>0</v>
      </c>
      <c r="N144" s="525"/>
      <c r="O144" s="514">
        <f t="shared" si="23"/>
        <v>0</v>
      </c>
      <c r="P144" s="514">
        <f t="shared" si="24"/>
        <v>0</v>
      </c>
    </row>
    <row r="145" spans="2:16">
      <c r="B145" s="195" t="str">
        <f t="shared" si="14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1"/>
        <v>0</v>
      </c>
      <c r="K145" s="514"/>
      <c r="L145" s="525"/>
      <c r="M145" s="514">
        <f t="shared" si="22"/>
        <v>0</v>
      </c>
      <c r="N145" s="525"/>
      <c r="O145" s="514">
        <f t="shared" si="23"/>
        <v>0</v>
      </c>
      <c r="P145" s="514">
        <f t="shared" si="24"/>
        <v>0</v>
      </c>
    </row>
    <row r="146" spans="2:16">
      <c r="B146" s="195" t="str">
        <f t="shared" si="14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1"/>
        <v>0</v>
      </c>
      <c r="K146" s="514"/>
      <c r="L146" s="525"/>
      <c r="M146" s="514">
        <f t="shared" si="22"/>
        <v>0</v>
      </c>
      <c r="N146" s="525"/>
      <c r="O146" s="514">
        <f t="shared" si="23"/>
        <v>0</v>
      </c>
      <c r="P146" s="514">
        <f t="shared" si="24"/>
        <v>0</v>
      </c>
    </row>
    <row r="147" spans="2:16">
      <c r="B147" s="195" t="str">
        <f t="shared" si="14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1"/>
        <v>0</v>
      </c>
      <c r="K147" s="514"/>
      <c r="L147" s="525"/>
      <c r="M147" s="514">
        <f t="shared" si="22"/>
        <v>0</v>
      </c>
      <c r="N147" s="525"/>
      <c r="O147" s="514">
        <f t="shared" si="23"/>
        <v>0</v>
      </c>
      <c r="P147" s="514">
        <f t="shared" si="24"/>
        <v>0</v>
      </c>
    </row>
    <row r="148" spans="2:16">
      <c r="B148" s="195" t="str">
        <f t="shared" si="14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1"/>
        <v>0</v>
      </c>
      <c r="K148" s="514"/>
      <c r="L148" s="525"/>
      <c r="M148" s="514">
        <f t="shared" si="22"/>
        <v>0</v>
      </c>
      <c r="N148" s="525"/>
      <c r="O148" s="514">
        <f t="shared" si="23"/>
        <v>0</v>
      </c>
      <c r="P148" s="514">
        <f t="shared" si="24"/>
        <v>0</v>
      </c>
    </row>
    <row r="149" spans="2:16">
      <c r="B149" s="195" t="str">
        <f t="shared" si="14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1"/>
        <v>0</v>
      </c>
      <c r="K149" s="514"/>
      <c r="L149" s="525"/>
      <c r="M149" s="514">
        <f t="shared" si="22"/>
        <v>0</v>
      </c>
      <c r="N149" s="525"/>
      <c r="O149" s="514">
        <f t="shared" si="23"/>
        <v>0</v>
      </c>
      <c r="P149" s="514">
        <f t="shared" si="24"/>
        <v>0</v>
      </c>
    </row>
    <row r="150" spans="2:16">
      <c r="B150" s="195" t="str">
        <f t="shared" si="14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1"/>
        <v>0</v>
      </c>
      <c r="K150" s="514"/>
      <c r="L150" s="525"/>
      <c r="M150" s="514">
        <f t="shared" si="22"/>
        <v>0</v>
      </c>
      <c r="N150" s="525"/>
      <c r="O150" s="514">
        <f t="shared" si="23"/>
        <v>0</v>
      </c>
      <c r="P150" s="514">
        <f t="shared" si="24"/>
        <v>0</v>
      </c>
    </row>
    <row r="151" spans="2:16">
      <c r="B151" s="195" t="str">
        <f t="shared" si="14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1"/>
        <v>0</v>
      </c>
      <c r="K151" s="514"/>
      <c r="L151" s="525"/>
      <c r="M151" s="514">
        <f t="shared" si="22"/>
        <v>0</v>
      </c>
      <c r="N151" s="525"/>
      <c r="O151" s="514">
        <f t="shared" si="23"/>
        <v>0</v>
      </c>
      <c r="P151" s="514">
        <f t="shared" si="24"/>
        <v>0</v>
      </c>
    </row>
    <row r="152" spans="2:16">
      <c r="B152" s="195" t="str">
        <f t="shared" si="14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1"/>
        <v>0</v>
      </c>
      <c r="K152" s="514"/>
      <c r="L152" s="525"/>
      <c r="M152" s="514">
        <f t="shared" si="22"/>
        <v>0</v>
      </c>
      <c r="N152" s="525"/>
      <c r="O152" s="514">
        <f t="shared" si="23"/>
        <v>0</v>
      </c>
      <c r="P152" s="514">
        <f t="shared" si="24"/>
        <v>0</v>
      </c>
    </row>
    <row r="153" spans="2:16">
      <c r="B153" s="195" t="str">
        <f t="shared" si="14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1"/>
        <v>0</v>
      </c>
      <c r="K153" s="514"/>
      <c r="L153" s="525"/>
      <c r="M153" s="514">
        <f t="shared" si="22"/>
        <v>0</v>
      </c>
      <c r="N153" s="525"/>
      <c r="O153" s="514">
        <f t="shared" si="23"/>
        <v>0</v>
      </c>
      <c r="P153" s="514">
        <f t="shared" si="24"/>
        <v>0</v>
      </c>
    </row>
    <row r="154" spans="2:16" ht="13.5" thickBot="1">
      <c r="B154" s="195" t="str">
        <f t="shared" si="14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1"/>
        <v>0</v>
      </c>
      <c r="K154" s="514"/>
      <c r="L154" s="532"/>
      <c r="M154" s="533">
        <f t="shared" si="22"/>
        <v>0</v>
      </c>
      <c r="N154" s="532"/>
      <c r="O154" s="533">
        <f t="shared" si="23"/>
        <v>0</v>
      </c>
      <c r="P154" s="533">
        <f t="shared" si="24"/>
        <v>0</v>
      </c>
    </row>
    <row r="155" spans="2:16">
      <c r="C155" s="374" t="s">
        <v>78</v>
      </c>
      <c r="D155" s="375"/>
      <c r="E155" s="375">
        <f>SUM(E99:E154)</f>
        <v>1742924.0000000002</v>
      </c>
      <c r="F155" s="375"/>
      <c r="G155" s="375"/>
      <c r="H155" s="375">
        <f>SUM(H99:H154)</f>
        <v>5880654.2194596045</v>
      </c>
      <c r="I155" s="375">
        <f>SUM(I99:I154)</f>
        <v>5880654.2194596045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view="pageBreakPreview" zoomScale="80" zoomScaleNormal="8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72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1217145.1920381451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1217145.1920381451</v>
      </c>
      <c r="O6" s="269"/>
      <c r="P6" s="269"/>
    </row>
    <row r="7" spans="1:16" ht="13.5" thickBot="1">
      <c r="C7" s="467" t="s">
        <v>48</v>
      </c>
      <c r="D7" s="624" t="s">
        <v>460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476</v>
      </c>
      <c r="E9" s="637" t="s">
        <v>477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9628190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229242.61904761905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>+G17</f>
        <v>396082.33747842355</v>
      </c>
      <c r="L17" s="513">
        <f t="shared" ref="L17:L18" si="1">IF(K17&lt;&gt;0,+G17-K17,0)</f>
        <v>0</v>
      </c>
      <c r="M17" s="512">
        <f>+H17</f>
        <v>396082.33747842355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1193028.1258707806</v>
      </c>
      <c r="H18" s="639">
        <v>1193028.1258707806</v>
      </c>
      <c r="I18" s="511">
        <f t="shared" si="0"/>
        <v>0</v>
      </c>
      <c r="J18" s="511"/>
      <c r="K18" s="518">
        <f>+G18</f>
        <v>1193028.1258707806</v>
      </c>
      <c r="L18" s="519">
        <f t="shared" si="1"/>
        <v>0</v>
      </c>
      <c r="M18" s="518">
        <f>+H18</f>
        <v>1193028.1258707806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9434067.7297126204</v>
      </c>
      <c r="E19" s="630">
        <v>229241.45238095237</v>
      </c>
      <c r="F19" s="631">
        <v>9204826.2773316689</v>
      </c>
      <c r="G19" s="630">
        <v>1217145.1920381451</v>
      </c>
      <c r="H19" s="639">
        <v>1217145.1920381451</v>
      </c>
      <c r="I19" s="511">
        <f t="shared" si="0"/>
        <v>0</v>
      </c>
      <c r="J19" s="511"/>
      <c r="K19" s="518">
        <f>+G19</f>
        <v>1217145.1920381451</v>
      </c>
      <c r="L19" s="519">
        <f t="shared" ref="L19" si="4">IF(K19&lt;&gt;0,+G19-K19,0)</f>
        <v>0</v>
      </c>
      <c r="M19" s="518">
        <f>+H19</f>
        <v>1217145.1920381451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523">
        <f>IF(F19+SUM(E$17:E19)=D$10,F19,D$10-SUM(E$17:E19))</f>
        <v>9204875.277331667</v>
      </c>
      <c r="E20" s="522">
        <f>IF(+I14&lt;F19,I14,D20)</f>
        <v>229242.61904761905</v>
      </c>
      <c r="F20" s="523">
        <f t="shared" ref="F20:F72" si="6">+D20-E20</f>
        <v>8975632.6582840476</v>
      </c>
      <c r="G20" s="524">
        <f t="shared" ref="G20:G72" si="7">+I$12*((D20+F20)/2)+E20</f>
        <v>1200245.1288572131</v>
      </c>
      <c r="H20" s="491">
        <f t="shared" ref="H20:H72" si="8">+I$13*((D20+F20)/2)+E20</f>
        <v>1200245.1288572131</v>
      </c>
      <c r="I20" s="511">
        <f t="shared" si="0"/>
        <v>0</v>
      </c>
      <c r="J20" s="511"/>
      <c r="K20" s="525"/>
      <c r="L20" s="514">
        <f t="shared" ref="L20:L72" si="9">IF(K20&lt;&gt;0,+G20-K20,0)</f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8975632.6582840476</v>
      </c>
      <c r="E21" s="522">
        <f>IF(+I14&lt;F20,I14,D21)</f>
        <v>229242.61904761905</v>
      </c>
      <c r="F21" s="523">
        <f t="shared" si="6"/>
        <v>8746390.0392364282</v>
      </c>
      <c r="G21" s="524">
        <f t="shared" si="7"/>
        <v>1175757.8967909957</v>
      </c>
      <c r="H21" s="491">
        <f t="shared" si="8"/>
        <v>1175757.8967909957</v>
      </c>
      <c r="I21" s="511">
        <f t="shared" si="0"/>
        <v>0</v>
      </c>
      <c r="J21" s="511"/>
      <c r="K21" s="525"/>
      <c r="L21" s="514">
        <f t="shared" si="9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8746390.0392364282</v>
      </c>
      <c r="E22" s="522">
        <f>IF(+I14&lt;F21,I14,D22)</f>
        <v>229242.61904761905</v>
      </c>
      <c r="F22" s="523">
        <f t="shared" si="6"/>
        <v>8517147.4201888088</v>
      </c>
      <c r="G22" s="524">
        <f t="shared" si="7"/>
        <v>1151270.6647247786</v>
      </c>
      <c r="H22" s="491">
        <f t="shared" si="8"/>
        <v>1151270.6647247786</v>
      </c>
      <c r="I22" s="511">
        <f t="shared" si="0"/>
        <v>0</v>
      </c>
      <c r="J22" s="511"/>
      <c r="K22" s="525"/>
      <c r="L22" s="514">
        <f t="shared" si="9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8517147.4201888088</v>
      </c>
      <c r="E23" s="522">
        <f>IF(+I14&lt;F22,I14,D23)</f>
        <v>229242.61904761905</v>
      </c>
      <c r="F23" s="523">
        <f t="shared" si="6"/>
        <v>8287904.8011411894</v>
      </c>
      <c r="G23" s="524">
        <f t="shared" si="7"/>
        <v>1126783.4326585615</v>
      </c>
      <c r="H23" s="491">
        <f t="shared" si="8"/>
        <v>1126783.4326585615</v>
      </c>
      <c r="I23" s="511">
        <f t="shared" si="0"/>
        <v>0</v>
      </c>
      <c r="J23" s="511"/>
      <c r="K23" s="525"/>
      <c r="L23" s="514">
        <f t="shared" si="9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8287904.8011411894</v>
      </c>
      <c r="E24" s="522">
        <f>IF(+I14&lt;F23,I14,D24)</f>
        <v>229242.61904761905</v>
      </c>
      <c r="F24" s="523">
        <f t="shared" si="6"/>
        <v>8058662.18209357</v>
      </c>
      <c r="G24" s="524">
        <f t="shared" si="7"/>
        <v>1102296.2005923442</v>
      </c>
      <c r="H24" s="491">
        <f t="shared" si="8"/>
        <v>1102296.2005923442</v>
      </c>
      <c r="I24" s="511">
        <f t="shared" si="0"/>
        <v>0</v>
      </c>
      <c r="J24" s="511"/>
      <c r="K24" s="525"/>
      <c r="L24" s="514">
        <f t="shared" si="9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8058662.18209357</v>
      </c>
      <c r="E25" s="522">
        <f>IF(+I14&lt;F24,I14,D25)</f>
        <v>229242.61904761905</v>
      </c>
      <c r="F25" s="523">
        <f t="shared" si="6"/>
        <v>7829419.5630459506</v>
      </c>
      <c r="G25" s="524">
        <f t="shared" si="7"/>
        <v>1077808.9685261268</v>
      </c>
      <c r="H25" s="491">
        <f t="shared" si="8"/>
        <v>1077808.9685261268</v>
      </c>
      <c r="I25" s="511">
        <f t="shared" si="0"/>
        <v>0</v>
      </c>
      <c r="J25" s="511"/>
      <c r="K25" s="525"/>
      <c r="L25" s="514">
        <f t="shared" si="9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7829419.5630459506</v>
      </c>
      <c r="E26" s="522">
        <f>IF(+I14&lt;F25,I14,D26)</f>
        <v>229242.61904761905</v>
      </c>
      <c r="F26" s="523">
        <f t="shared" si="6"/>
        <v>7600176.9439983312</v>
      </c>
      <c r="G26" s="524">
        <f t="shared" si="7"/>
        <v>1053321.7364599095</v>
      </c>
      <c r="H26" s="491">
        <f t="shared" si="8"/>
        <v>1053321.7364599095</v>
      </c>
      <c r="I26" s="511">
        <f t="shared" si="0"/>
        <v>0</v>
      </c>
      <c r="J26" s="511"/>
      <c r="K26" s="525"/>
      <c r="L26" s="514">
        <f t="shared" si="9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7600176.9439983312</v>
      </c>
      <c r="E27" s="522">
        <f>IF(+I14&lt;F26,I14,D27)</f>
        <v>229242.61904761905</v>
      </c>
      <c r="F27" s="523">
        <f t="shared" si="6"/>
        <v>7370934.3249507118</v>
      </c>
      <c r="G27" s="524">
        <f t="shared" si="7"/>
        <v>1028834.5043936924</v>
      </c>
      <c r="H27" s="491">
        <f t="shared" si="8"/>
        <v>1028834.5043936924</v>
      </c>
      <c r="I27" s="511">
        <f t="shared" si="0"/>
        <v>0</v>
      </c>
      <c r="J27" s="511"/>
      <c r="K27" s="525"/>
      <c r="L27" s="514">
        <f t="shared" si="9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7370934.3249507118</v>
      </c>
      <c r="E28" s="522">
        <f>IF(+I14&lt;F27,I14,D28)</f>
        <v>229242.61904761905</v>
      </c>
      <c r="F28" s="523">
        <f t="shared" si="6"/>
        <v>7141691.7059030924</v>
      </c>
      <c r="G28" s="524">
        <f t="shared" si="7"/>
        <v>1004347.2723274751</v>
      </c>
      <c r="H28" s="491">
        <f t="shared" si="8"/>
        <v>1004347.2723274751</v>
      </c>
      <c r="I28" s="511">
        <f t="shared" si="0"/>
        <v>0</v>
      </c>
      <c r="J28" s="511"/>
      <c r="K28" s="525"/>
      <c r="L28" s="514">
        <f t="shared" si="9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7141691.7059030924</v>
      </c>
      <c r="E29" s="522">
        <f>IF(+I14&lt;F28,I14,D29)</f>
        <v>229242.61904761905</v>
      </c>
      <c r="F29" s="523">
        <f t="shared" si="6"/>
        <v>6912449.086855473</v>
      </c>
      <c r="G29" s="524">
        <f t="shared" si="7"/>
        <v>979860.04026125791</v>
      </c>
      <c r="H29" s="491">
        <f t="shared" si="8"/>
        <v>979860.04026125791</v>
      </c>
      <c r="I29" s="511">
        <f t="shared" si="0"/>
        <v>0</v>
      </c>
      <c r="J29" s="511"/>
      <c r="K29" s="525"/>
      <c r="L29" s="514">
        <f t="shared" si="9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>IU</v>
      </c>
      <c r="C30" s="507">
        <f>IF(D11="","-",+C29+1)</f>
        <v>2032</v>
      </c>
      <c r="D30" s="523">
        <f>IF(F29+SUM(E$17:E29)=D$10,F29,D$10-SUM(E$17:E29))</f>
        <v>6912449.0868554786</v>
      </c>
      <c r="E30" s="522">
        <f>IF(+I14&lt;F29,I14,D30)</f>
        <v>229242.61904761905</v>
      </c>
      <c r="F30" s="523">
        <f t="shared" si="6"/>
        <v>6683206.4678078592</v>
      </c>
      <c r="G30" s="524">
        <f t="shared" si="7"/>
        <v>955372.80819504126</v>
      </c>
      <c r="H30" s="491">
        <f t="shared" si="8"/>
        <v>955372.80819504126</v>
      </c>
      <c r="I30" s="511">
        <f t="shared" si="0"/>
        <v>0</v>
      </c>
      <c r="J30" s="511"/>
      <c r="K30" s="525"/>
      <c r="L30" s="514">
        <f t="shared" si="9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6683206.4678078592</v>
      </c>
      <c r="E31" s="522">
        <f>IF(+I14&lt;F30,I14,D31)</f>
        <v>229242.61904761905</v>
      </c>
      <c r="F31" s="523">
        <f t="shared" si="6"/>
        <v>6453963.8487602398</v>
      </c>
      <c r="G31" s="524">
        <f t="shared" si="7"/>
        <v>930885.57612882403</v>
      </c>
      <c r="H31" s="491">
        <f t="shared" si="8"/>
        <v>930885.57612882403</v>
      </c>
      <c r="I31" s="511">
        <f t="shared" si="0"/>
        <v>0</v>
      </c>
      <c r="J31" s="511"/>
      <c r="K31" s="525"/>
      <c r="L31" s="514">
        <f t="shared" si="9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6453963.8487602398</v>
      </c>
      <c r="E32" s="522">
        <f>IF(+I14&lt;F31,I14,D32)</f>
        <v>229242.61904761905</v>
      </c>
      <c r="F32" s="523">
        <f t="shared" si="6"/>
        <v>6224721.2297126204</v>
      </c>
      <c r="G32" s="524">
        <f t="shared" si="7"/>
        <v>906398.3440626068</v>
      </c>
      <c r="H32" s="491">
        <f t="shared" si="8"/>
        <v>906398.3440626068</v>
      </c>
      <c r="I32" s="511">
        <f t="shared" si="0"/>
        <v>0</v>
      </c>
      <c r="J32" s="511"/>
      <c r="K32" s="525"/>
      <c r="L32" s="514">
        <f t="shared" si="9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6224721.2297126204</v>
      </c>
      <c r="E33" s="522">
        <f>IF(+I14&lt;F32,I14,D33)</f>
        <v>229242.61904761905</v>
      </c>
      <c r="F33" s="523">
        <f t="shared" si="6"/>
        <v>5995478.610665001</v>
      </c>
      <c r="G33" s="524">
        <f t="shared" si="7"/>
        <v>881911.11199638958</v>
      </c>
      <c r="H33" s="491">
        <f t="shared" si="8"/>
        <v>881911.11199638958</v>
      </c>
      <c r="I33" s="511">
        <f t="shared" si="0"/>
        <v>0</v>
      </c>
      <c r="J33" s="511"/>
      <c r="K33" s="525"/>
      <c r="L33" s="514">
        <f t="shared" si="9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5995478.610665001</v>
      </c>
      <c r="E34" s="522">
        <f>IF(+I14&lt;F33,I14,D34)</f>
        <v>229242.61904761905</v>
      </c>
      <c r="F34" s="523">
        <f t="shared" si="6"/>
        <v>5766235.9916173816</v>
      </c>
      <c r="G34" s="524">
        <f t="shared" si="7"/>
        <v>857423.87993017223</v>
      </c>
      <c r="H34" s="491">
        <f t="shared" si="8"/>
        <v>857423.87993017223</v>
      </c>
      <c r="I34" s="511">
        <f t="shared" si="0"/>
        <v>0</v>
      </c>
      <c r="J34" s="511"/>
      <c r="K34" s="525"/>
      <c r="L34" s="514">
        <f t="shared" si="9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5766235.9916173816</v>
      </c>
      <c r="E35" s="522">
        <f>IF(+I14&lt;F34,I14,D35)</f>
        <v>229242.61904761905</v>
      </c>
      <c r="F35" s="523">
        <f t="shared" si="6"/>
        <v>5536993.3725697622</v>
      </c>
      <c r="G35" s="524">
        <f t="shared" si="7"/>
        <v>832936.647863955</v>
      </c>
      <c r="H35" s="491">
        <f t="shared" si="8"/>
        <v>832936.647863955</v>
      </c>
      <c r="I35" s="511">
        <f t="shared" si="0"/>
        <v>0</v>
      </c>
      <c r="J35" s="511"/>
      <c r="K35" s="525"/>
      <c r="L35" s="514">
        <f t="shared" si="9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5536993.3725697622</v>
      </c>
      <c r="E36" s="522">
        <f>IF(+I14&lt;F35,I14,D36)</f>
        <v>229242.61904761905</v>
      </c>
      <c r="F36" s="523">
        <f t="shared" si="6"/>
        <v>5307750.7535221428</v>
      </c>
      <c r="G36" s="524">
        <f t="shared" si="7"/>
        <v>808449.41579773778</v>
      </c>
      <c r="H36" s="491">
        <f t="shared" si="8"/>
        <v>808449.41579773778</v>
      </c>
      <c r="I36" s="511">
        <f t="shared" si="0"/>
        <v>0</v>
      </c>
      <c r="J36" s="511"/>
      <c r="K36" s="525"/>
      <c r="L36" s="514">
        <f t="shared" si="9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5307750.7535221428</v>
      </c>
      <c r="E37" s="522">
        <f>IF(+I14&lt;F36,I14,D37)</f>
        <v>229242.61904761905</v>
      </c>
      <c r="F37" s="523">
        <f t="shared" si="6"/>
        <v>5078508.1344745234</v>
      </c>
      <c r="G37" s="524">
        <f t="shared" si="7"/>
        <v>783962.18373152055</v>
      </c>
      <c r="H37" s="491">
        <f t="shared" si="8"/>
        <v>783962.18373152055</v>
      </c>
      <c r="I37" s="511">
        <f t="shared" si="0"/>
        <v>0</v>
      </c>
      <c r="J37" s="511"/>
      <c r="K37" s="525"/>
      <c r="L37" s="514">
        <f t="shared" si="9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5078508.1344745234</v>
      </c>
      <c r="E38" s="522">
        <f>IF(+I14&lt;F37,I14,D38)</f>
        <v>229242.61904761905</v>
      </c>
      <c r="F38" s="523">
        <f t="shared" si="6"/>
        <v>4849265.515426904</v>
      </c>
      <c r="G38" s="524">
        <f t="shared" si="7"/>
        <v>759474.95166530332</v>
      </c>
      <c r="H38" s="491">
        <f t="shared" si="8"/>
        <v>759474.95166530332</v>
      </c>
      <c r="I38" s="511">
        <f t="shared" si="0"/>
        <v>0</v>
      </c>
      <c r="J38" s="511"/>
      <c r="K38" s="525"/>
      <c r="L38" s="514">
        <f t="shared" si="9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4849265.515426904</v>
      </c>
      <c r="E39" s="522">
        <f>IF(+I14&lt;F38,I14,D39)</f>
        <v>229242.61904761905</v>
      </c>
      <c r="F39" s="523">
        <f t="shared" si="6"/>
        <v>4620022.8963792846</v>
      </c>
      <c r="G39" s="524">
        <f t="shared" si="7"/>
        <v>734987.71959908609</v>
      </c>
      <c r="H39" s="491">
        <f t="shared" si="8"/>
        <v>734987.71959908609</v>
      </c>
      <c r="I39" s="511">
        <f t="shared" si="0"/>
        <v>0</v>
      </c>
      <c r="J39" s="511"/>
      <c r="K39" s="525"/>
      <c r="L39" s="514">
        <f t="shared" si="9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4620022.8963792846</v>
      </c>
      <c r="E40" s="522">
        <f>IF(+I14&lt;F39,I14,D40)</f>
        <v>229242.61904761905</v>
      </c>
      <c r="F40" s="523">
        <f t="shared" si="6"/>
        <v>4390780.2773316652</v>
      </c>
      <c r="G40" s="524">
        <f t="shared" si="7"/>
        <v>710500.48753286875</v>
      </c>
      <c r="H40" s="491">
        <f t="shared" si="8"/>
        <v>710500.48753286875</v>
      </c>
      <c r="I40" s="511">
        <f t="shared" si="0"/>
        <v>0</v>
      </c>
      <c r="J40" s="511"/>
      <c r="K40" s="525"/>
      <c r="L40" s="514">
        <f t="shared" si="9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4390780.2773316652</v>
      </c>
      <c r="E41" s="522">
        <f>IF(+I14&lt;F40,I14,D41)</f>
        <v>229242.61904761905</v>
      </c>
      <c r="F41" s="523">
        <f t="shared" si="6"/>
        <v>4161537.6582840462</v>
      </c>
      <c r="G41" s="524">
        <f t="shared" si="7"/>
        <v>686013.25546665164</v>
      </c>
      <c r="H41" s="491">
        <f t="shared" si="8"/>
        <v>686013.25546665164</v>
      </c>
      <c r="I41" s="511">
        <f t="shared" si="0"/>
        <v>0</v>
      </c>
      <c r="J41" s="511"/>
      <c r="K41" s="525"/>
      <c r="L41" s="514">
        <f t="shared" si="9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4161537.6582840462</v>
      </c>
      <c r="E42" s="522">
        <f>IF(+I14&lt;F41,I14,D42)</f>
        <v>229242.61904761905</v>
      </c>
      <c r="F42" s="523">
        <f t="shared" si="6"/>
        <v>3932295.0392364273</v>
      </c>
      <c r="G42" s="524">
        <f t="shared" si="7"/>
        <v>661526.02340043453</v>
      </c>
      <c r="H42" s="491">
        <f t="shared" si="8"/>
        <v>661526.02340043453</v>
      </c>
      <c r="I42" s="511">
        <f t="shared" si="0"/>
        <v>0</v>
      </c>
      <c r="J42" s="511"/>
      <c r="K42" s="525"/>
      <c r="L42" s="514">
        <f t="shared" si="9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3932295.0392364273</v>
      </c>
      <c r="E43" s="522">
        <f>IF(+I14&lt;F42,I14,D43)</f>
        <v>229242.61904761905</v>
      </c>
      <c r="F43" s="523">
        <f t="shared" si="6"/>
        <v>3703052.4201888083</v>
      </c>
      <c r="G43" s="524">
        <f t="shared" si="7"/>
        <v>637038.79133421718</v>
      </c>
      <c r="H43" s="491">
        <f t="shared" si="8"/>
        <v>637038.79133421718</v>
      </c>
      <c r="I43" s="511">
        <f t="shared" si="0"/>
        <v>0</v>
      </c>
      <c r="J43" s="511"/>
      <c r="K43" s="525"/>
      <c r="L43" s="514">
        <f t="shared" si="9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3703052.4201888083</v>
      </c>
      <c r="E44" s="522">
        <f>IF(+I14&lt;F43,I14,D44)</f>
        <v>229242.61904761905</v>
      </c>
      <c r="F44" s="523">
        <f t="shared" si="6"/>
        <v>3473809.8011411894</v>
      </c>
      <c r="G44" s="524">
        <f t="shared" si="7"/>
        <v>612551.55926800007</v>
      </c>
      <c r="H44" s="491">
        <f t="shared" si="8"/>
        <v>612551.55926800007</v>
      </c>
      <c r="I44" s="511">
        <f t="shared" si="0"/>
        <v>0</v>
      </c>
      <c r="J44" s="511"/>
      <c r="K44" s="525"/>
      <c r="L44" s="514">
        <f t="shared" si="9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3473809.8011411894</v>
      </c>
      <c r="E45" s="522">
        <f>IF(+I14&lt;F44,I14,D45)</f>
        <v>229242.61904761905</v>
      </c>
      <c r="F45" s="523">
        <f t="shared" si="6"/>
        <v>3244567.1820935705</v>
      </c>
      <c r="G45" s="524">
        <f t="shared" si="7"/>
        <v>588064.32720178273</v>
      </c>
      <c r="H45" s="491">
        <f t="shared" si="8"/>
        <v>588064.32720178273</v>
      </c>
      <c r="I45" s="511">
        <f t="shared" si="0"/>
        <v>0</v>
      </c>
      <c r="J45" s="511"/>
      <c r="K45" s="525"/>
      <c r="L45" s="514">
        <f t="shared" si="9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3244567.1820935705</v>
      </c>
      <c r="E46" s="522">
        <f>IF(+I14&lt;F45,I14,D46)</f>
        <v>229242.61904761905</v>
      </c>
      <c r="F46" s="523">
        <f t="shared" si="6"/>
        <v>3015324.5630459515</v>
      </c>
      <c r="G46" s="524">
        <f t="shared" si="7"/>
        <v>563577.09513556561</v>
      </c>
      <c r="H46" s="491">
        <f t="shared" si="8"/>
        <v>563577.09513556561</v>
      </c>
      <c r="I46" s="511">
        <f t="shared" si="0"/>
        <v>0</v>
      </c>
      <c r="J46" s="511"/>
      <c r="K46" s="525"/>
      <c r="L46" s="514">
        <f t="shared" si="9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3015324.5630459515</v>
      </c>
      <c r="E47" s="522">
        <f>IF(+I14&lt;F46,I14,D47)</f>
        <v>229242.61904761905</v>
      </c>
      <c r="F47" s="523">
        <f t="shared" si="6"/>
        <v>2786081.9439983326</v>
      </c>
      <c r="G47" s="524">
        <f t="shared" si="7"/>
        <v>539089.8630693485</v>
      </c>
      <c r="H47" s="491">
        <f t="shared" si="8"/>
        <v>539089.8630693485</v>
      </c>
      <c r="I47" s="511">
        <f t="shared" si="0"/>
        <v>0</v>
      </c>
      <c r="J47" s="511"/>
      <c r="K47" s="525"/>
      <c r="L47" s="514">
        <f t="shared" si="9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2786081.9439983326</v>
      </c>
      <c r="E48" s="522">
        <f>IF(+I14&lt;F47,I14,D48)</f>
        <v>229242.61904761905</v>
      </c>
      <c r="F48" s="523">
        <f t="shared" si="6"/>
        <v>2556839.3249507137</v>
      </c>
      <c r="G48" s="524">
        <f t="shared" si="7"/>
        <v>514602.63100313128</v>
      </c>
      <c r="H48" s="491">
        <f t="shared" si="8"/>
        <v>514602.63100313128</v>
      </c>
      <c r="I48" s="511">
        <f t="shared" si="0"/>
        <v>0</v>
      </c>
      <c r="J48" s="511"/>
      <c r="K48" s="525"/>
      <c r="L48" s="514">
        <f t="shared" si="9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2556839.3249507137</v>
      </c>
      <c r="E49" s="522">
        <f>IF(+I14&lt;F48,I14,D49)</f>
        <v>229242.61904761905</v>
      </c>
      <c r="F49" s="523">
        <f t="shared" si="6"/>
        <v>2327596.7059030947</v>
      </c>
      <c r="G49" s="524">
        <f t="shared" si="7"/>
        <v>490115.39893691405</v>
      </c>
      <c r="H49" s="491">
        <f t="shared" si="8"/>
        <v>490115.39893691405</v>
      </c>
      <c r="I49" s="511">
        <f t="shared" si="0"/>
        <v>0</v>
      </c>
      <c r="J49" s="511"/>
      <c r="K49" s="525"/>
      <c r="L49" s="514">
        <f t="shared" si="9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2327596.7059030947</v>
      </c>
      <c r="E50" s="522">
        <f>IF(+I14&lt;F49,I14,D50)</f>
        <v>229242.61904761905</v>
      </c>
      <c r="F50" s="523">
        <f t="shared" si="6"/>
        <v>2098354.0868554758</v>
      </c>
      <c r="G50" s="524">
        <f t="shared" si="7"/>
        <v>465628.16687069694</v>
      </c>
      <c r="H50" s="491">
        <f t="shared" si="8"/>
        <v>465628.16687069694</v>
      </c>
      <c r="I50" s="511">
        <f t="shared" si="0"/>
        <v>0</v>
      </c>
      <c r="J50" s="511"/>
      <c r="K50" s="525"/>
      <c r="L50" s="514">
        <f t="shared" si="9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2098354.0868554758</v>
      </c>
      <c r="E51" s="522">
        <f>IF(+I14&lt;F50,I14,D51)</f>
        <v>229242.61904761905</v>
      </c>
      <c r="F51" s="523">
        <f t="shared" si="6"/>
        <v>1869111.4678078569</v>
      </c>
      <c r="G51" s="524">
        <f t="shared" si="7"/>
        <v>441140.93480447971</v>
      </c>
      <c r="H51" s="491">
        <f t="shared" si="8"/>
        <v>441140.93480447971</v>
      </c>
      <c r="I51" s="511">
        <f t="shared" si="0"/>
        <v>0</v>
      </c>
      <c r="J51" s="511"/>
      <c r="K51" s="525"/>
      <c r="L51" s="514">
        <f t="shared" si="9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1869111.4678078569</v>
      </c>
      <c r="E52" s="522">
        <f>IF(+I14&lt;F51,I14,D52)</f>
        <v>229242.61904761905</v>
      </c>
      <c r="F52" s="523">
        <f t="shared" si="6"/>
        <v>1639868.8487602379</v>
      </c>
      <c r="G52" s="524">
        <f t="shared" si="7"/>
        <v>416653.70273826248</v>
      </c>
      <c r="H52" s="491">
        <f t="shared" si="8"/>
        <v>416653.70273826248</v>
      </c>
      <c r="I52" s="511">
        <f t="shared" si="0"/>
        <v>0</v>
      </c>
      <c r="J52" s="511"/>
      <c r="K52" s="525"/>
      <c r="L52" s="514">
        <f t="shared" si="9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1639868.8487602379</v>
      </c>
      <c r="E53" s="522">
        <f>IF(+I14&lt;F52,I14,D53)</f>
        <v>229242.61904761905</v>
      </c>
      <c r="F53" s="523">
        <f t="shared" si="6"/>
        <v>1410626.229712619</v>
      </c>
      <c r="G53" s="524">
        <f t="shared" si="7"/>
        <v>392166.47067204525</v>
      </c>
      <c r="H53" s="491">
        <f t="shared" si="8"/>
        <v>392166.47067204525</v>
      </c>
      <c r="I53" s="511">
        <f t="shared" si="0"/>
        <v>0</v>
      </c>
      <c r="J53" s="511"/>
      <c r="K53" s="525"/>
      <c r="L53" s="514">
        <f t="shared" si="9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1410626.229712619</v>
      </c>
      <c r="E54" s="522">
        <f>IF(+I14&lt;F53,I14,D54)</f>
        <v>229242.61904761905</v>
      </c>
      <c r="F54" s="523">
        <f t="shared" si="6"/>
        <v>1181383.610665</v>
      </c>
      <c r="G54" s="524">
        <f t="shared" si="7"/>
        <v>367679.23860582814</v>
      </c>
      <c r="H54" s="491">
        <f t="shared" si="8"/>
        <v>367679.23860582814</v>
      </c>
      <c r="I54" s="511">
        <f t="shared" si="0"/>
        <v>0</v>
      </c>
      <c r="J54" s="511"/>
      <c r="K54" s="525"/>
      <c r="L54" s="514">
        <f t="shared" si="9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1181383.610665</v>
      </c>
      <c r="E55" s="522">
        <f>IF(+I14&lt;F54,I14,D55)</f>
        <v>229242.61904761905</v>
      </c>
      <c r="F55" s="523">
        <f t="shared" si="6"/>
        <v>952140.99161738099</v>
      </c>
      <c r="G55" s="524">
        <f t="shared" si="7"/>
        <v>343192.00653961091</v>
      </c>
      <c r="H55" s="491">
        <f t="shared" si="8"/>
        <v>343192.00653961091</v>
      </c>
      <c r="I55" s="511">
        <f t="shared" si="0"/>
        <v>0</v>
      </c>
      <c r="J55" s="511"/>
      <c r="K55" s="525"/>
      <c r="L55" s="514">
        <f t="shared" si="9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952140.99161738099</v>
      </c>
      <c r="E56" s="522">
        <f>IF(+I14&lt;F55,I14,D56)</f>
        <v>229242.61904761905</v>
      </c>
      <c r="F56" s="523">
        <f t="shared" si="6"/>
        <v>722898.37256976194</v>
      </c>
      <c r="G56" s="524">
        <f t="shared" si="7"/>
        <v>318704.77447339369</v>
      </c>
      <c r="H56" s="491">
        <f t="shared" si="8"/>
        <v>318704.77447339369</v>
      </c>
      <c r="I56" s="511">
        <f t="shared" si="0"/>
        <v>0</v>
      </c>
      <c r="J56" s="511"/>
      <c r="K56" s="525"/>
      <c r="L56" s="514">
        <f t="shared" si="9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722898.37256976194</v>
      </c>
      <c r="E57" s="522">
        <f>IF(+I14&lt;F56,I14,D57)</f>
        <v>229242.61904761905</v>
      </c>
      <c r="F57" s="523">
        <f t="shared" si="6"/>
        <v>493655.75352214288</v>
      </c>
      <c r="G57" s="524">
        <f t="shared" si="7"/>
        <v>294217.54240717652</v>
      </c>
      <c r="H57" s="491">
        <f t="shared" si="8"/>
        <v>294217.54240717652</v>
      </c>
      <c r="I57" s="511">
        <f t="shared" si="0"/>
        <v>0</v>
      </c>
      <c r="J57" s="511"/>
      <c r="K57" s="525"/>
      <c r="L57" s="514">
        <f t="shared" si="9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493655.75352214288</v>
      </c>
      <c r="E58" s="522">
        <f>IF(+I14&lt;F57,I14,D58)</f>
        <v>229242.61904761905</v>
      </c>
      <c r="F58" s="523">
        <f t="shared" si="6"/>
        <v>264413.13447452383</v>
      </c>
      <c r="G58" s="524">
        <f t="shared" si="7"/>
        <v>269730.31034095929</v>
      </c>
      <c r="H58" s="491">
        <f t="shared" si="8"/>
        <v>269730.31034095929</v>
      </c>
      <c r="I58" s="511">
        <f t="shared" si="0"/>
        <v>0</v>
      </c>
      <c r="J58" s="511"/>
      <c r="K58" s="525"/>
      <c r="L58" s="514">
        <f t="shared" si="9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264413.13447452383</v>
      </c>
      <c r="E59" s="522">
        <f>IF(+I14&lt;F58,I14,D59)</f>
        <v>229242.61904761905</v>
      </c>
      <c r="F59" s="523">
        <f t="shared" si="6"/>
        <v>35170.515426904778</v>
      </c>
      <c r="G59" s="524">
        <f t="shared" si="7"/>
        <v>245243.07827474209</v>
      </c>
      <c r="H59" s="491">
        <f t="shared" si="8"/>
        <v>245243.07827474209</v>
      </c>
      <c r="I59" s="511">
        <f t="shared" si="0"/>
        <v>0</v>
      </c>
      <c r="J59" s="511"/>
      <c r="K59" s="525"/>
      <c r="L59" s="514">
        <f t="shared" si="9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35170.515426904778</v>
      </c>
      <c r="E60" s="522">
        <f>IF(+I14&lt;F59,I14,D60)</f>
        <v>35170.515426904778</v>
      </c>
      <c r="F60" s="523">
        <f t="shared" si="6"/>
        <v>0</v>
      </c>
      <c r="G60" s="524">
        <f t="shared" si="7"/>
        <v>37048.937023911989</v>
      </c>
      <c r="H60" s="491">
        <f t="shared" si="8"/>
        <v>37048.937023911989</v>
      </c>
      <c r="I60" s="511">
        <f t="shared" si="0"/>
        <v>0</v>
      </c>
      <c r="J60" s="511"/>
      <c r="K60" s="525"/>
      <c r="L60" s="514">
        <f t="shared" si="9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9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9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9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9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9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9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9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9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9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9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9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9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9628190.0000000037</v>
      </c>
      <c r="F73" s="375"/>
      <c r="G73" s="375">
        <f>SUM(G17:G72)</f>
        <v>31753068.735050358</v>
      </c>
      <c r="H73" s="375">
        <f>SUM(H17:H72)</f>
        <v>31753068.735050358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1217145.1920381451</v>
      </c>
      <c r="N87" s="546">
        <f>IF(J92&lt;D11,0,VLOOKUP(J92,C17:O72,11))</f>
        <v>1217145.1920381451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1269360.6391471603</v>
      </c>
      <c r="N88" s="550">
        <f>IF(J92&lt;D11,0,VLOOKUP(J92,C99:P154,7))</f>
        <v>1269360.6391471603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52215.447109015193</v>
      </c>
      <c r="N89" s="555">
        <f>+N88-N87</f>
        <v>52215.447109015193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9628190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234833.90243902439</v>
      </c>
      <c r="K96" s="375"/>
      <c r="L96" s="375"/>
      <c r="M96" s="375"/>
      <c r="N96" s="375"/>
      <c r="O96" s="375"/>
      <c r="P96" s="272"/>
    </row>
    <row r="97" spans="1:16" ht="38.25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167899.74418604653</v>
      </c>
      <c r="F99" s="631">
        <v>9458352.2558139525</v>
      </c>
      <c r="G99" s="631">
        <v>4729176.1279069763</v>
      </c>
      <c r="H99" s="633">
        <v>674113.34161088022</v>
      </c>
      <c r="I99" s="634">
        <v>674113.34161088022</v>
      </c>
      <c r="J99" s="514">
        <f t="shared" ref="J99:J130" si="10">+I99-H99</f>
        <v>0</v>
      </c>
      <c r="K99" s="514"/>
      <c r="L99" s="512">
        <f>+H99</f>
        <v>674113.34161088022</v>
      </c>
      <c r="M99" s="513">
        <f t="shared" ref="M99:M100" si="11">IF(L99&lt;&gt;0,+H99-L99,0)</f>
        <v>0</v>
      </c>
      <c r="N99" s="512">
        <f>+I99</f>
        <v>674113.34161088022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>IU</v>
      </c>
      <c r="C100" s="507">
        <f>IF(D93="","-",+C99+1)</f>
        <v>2020</v>
      </c>
      <c r="D100" s="629">
        <v>9460290.2558139525</v>
      </c>
      <c r="E100" s="630">
        <v>229242.61904761905</v>
      </c>
      <c r="F100" s="631">
        <v>9231047.6367663331</v>
      </c>
      <c r="G100" s="631">
        <v>9345668.9462901428</v>
      </c>
      <c r="H100" s="633">
        <v>1234592.0448831792</v>
      </c>
      <c r="I100" s="634">
        <v>1234592.0448831792</v>
      </c>
      <c r="J100" s="514">
        <f t="shared" si="10"/>
        <v>0</v>
      </c>
      <c r="K100" s="514"/>
      <c r="L100" s="655">
        <f>+H100</f>
        <v>1234592.0448831792</v>
      </c>
      <c r="M100" s="514">
        <f t="shared" si="11"/>
        <v>0</v>
      </c>
      <c r="N100" s="655">
        <f>+I100</f>
        <v>1234592.0448831792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2021</v>
      </c>
      <c r="D101" s="374">
        <f>IF(F100+SUM(E$99:E100)=D$92,F100,D$92-SUM(E$99:E100))</f>
        <v>9231047.6367663331</v>
      </c>
      <c r="E101" s="522">
        <f>IF(+J96&lt;F100,J96,D101)</f>
        <v>234833.90243902439</v>
      </c>
      <c r="F101" s="523">
        <f t="shared" ref="F101:F154" si="15">+D101-E101</f>
        <v>8996213.7343273088</v>
      </c>
      <c r="G101" s="523">
        <f t="shared" ref="G101:G154" si="16">+(F101+D101)/2</f>
        <v>9113630.685546821</v>
      </c>
      <c r="H101" s="526">
        <f t="shared" ref="H101:H154" si="17">+J$94*G101+E101</f>
        <v>1269360.6391471603</v>
      </c>
      <c r="I101" s="577">
        <f t="shared" ref="I101:I154" si="18">+J$95*G101+E101</f>
        <v>1269360.6391471603</v>
      </c>
      <c r="J101" s="514">
        <f t="shared" si="10"/>
        <v>0</v>
      </c>
      <c r="K101" s="514"/>
      <c r="L101" s="525"/>
      <c r="M101" s="514">
        <f t="shared" ref="M101:M130" si="19">IF(L101&lt;&gt;0,+H101-L101,0)</f>
        <v>0</v>
      </c>
      <c r="N101" s="525"/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2022</v>
      </c>
      <c r="D102" s="374">
        <f>IF(F101+SUM(E$99:E101)=D$92,F101,D$92-SUM(E$99:E101))</f>
        <v>8996213.7343273088</v>
      </c>
      <c r="E102" s="522">
        <f>IF(+J96&lt;F101,J96,D102)</f>
        <v>234833.90243902439</v>
      </c>
      <c r="F102" s="523">
        <f t="shared" si="15"/>
        <v>8761379.8318882845</v>
      </c>
      <c r="G102" s="523">
        <f t="shared" si="16"/>
        <v>8878796.7831077967</v>
      </c>
      <c r="H102" s="526">
        <f t="shared" si="17"/>
        <v>1242703.6503859241</v>
      </c>
      <c r="I102" s="577">
        <f t="shared" si="18"/>
        <v>1242703.6503859241</v>
      </c>
      <c r="J102" s="514">
        <f t="shared" si="10"/>
        <v>0</v>
      </c>
      <c r="K102" s="514"/>
      <c r="L102" s="525"/>
      <c r="M102" s="514">
        <f t="shared" si="19"/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2023</v>
      </c>
      <c r="D103" s="374">
        <f>IF(F102+SUM(E$99:E102)=D$92,F102,D$92-SUM(E$99:E102))</f>
        <v>8761379.8318882845</v>
      </c>
      <c r="E103" s="522">
        <f>IF(+J96&lt;F102,J96,D103)</f>
        <v>234833.90243902439</v>
      </c>
      <c r="F103" s="523">
        <f t="shared" si="15"/>
        <v>8526545.9294492602</v>
      </c>
      <c r="G103" s="523">
        <f t="shared" si="16"/>
        <v>8643962.8806687724</v>
      </c>
      <c r="H103" s="526">
        <f t="shared" si="17"/>
        <v>1216046.6616246877</v>
      </c>
      <c r="I103" s="577">
        <f t="shared" si="18"/>
        <v>1216046.6616246877</v>
      </c>
      <c r="J103" s="514">
        <f t="shared" si="10"/>
        <v>0</v>
      </c>
      <c r="K103" s="514"/>
      <c r="L103" s="525"/>
      <c r="M103" s="514">
        <f t="shared" si="19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2024</v>
      </c>
      <c r="D104" s="374">
        <f>IF(F103+SUM(E$99:E103)=D$92,F103,D$92-SUM(E$99:E103))</f>
        <v>8526545.9294492602</v>
      </c>
      <c r="E104" s="522">
        <f>IF(+J96&lt;F103,J96,D104)</f>
        <v>234833.90243902439</v>
      </c>
      <c r="F104" s="523">
        <f t="shared" si="15"/>
        <v>8291712.0270102359</v>
      </c>
      <c r="G104" s="523">
        <f t="shared" si="16"/>
        <v>8409128.9782297481</v>
      </c>
      <c r="H104" s="526">
        <f t="shared" si="17"/>
        <v>1189389.6728634513</v>
      </c>
      <c r="I104" s="577">
        <f t="shared" si="18"/>
        <v>1189389.6728634513</v>
      </c>
      <c r="J104" s="514">
        <f t="shared" si="10"/>
        <v>0</v>
      </c>
      <c r="K104" s="514"/>
      <c r="L104" s="525"/>
      <c r="M104" s="514">
        <f t="shared" si="19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2025</v>
      </c>
      <c r="D105" s="374">
        <f>IF(F104+SUM(E$99:E104)=D$92,F104,D$92-SUM(E$99:E104))</f>
        <v>8291712.0270102359</v>
      </c>
      <c r="E105" s="522">
        <f>IF(+J96&lt;F104,J96,D105)</f>
        <v>234833.90243902439</v>
      </c>
      <c r="F105" s="523">
        <f t="shared" si="15"/>
        <v>8056878.1245712116</v>
      </c>
      <c r="G105" s="523">
        <f t="shared" si="16"/>
        <v>8174295.0757907238</v>
      </c>
      <c r="H105" s="526">
        <f t="shared" si="17"/>
        <v>1162732.6841022149</v>
      </c>
      <c r="I105" s="577">
        <f t="shared" si="18"/>
        <v>1162732.6841022149</v>
      </c>
      <c r="J105" s="514">
        <f t="shared" si="10"/>
        <v>0</v>
      </c>
      <c r="K105" s="514"/>
      <c r="L105" s="525"/>
      <c r="M105" s="514">
        <f t="shared" si="19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2026</v>
      </c>
      <c r="D106" s="374">
        <f>IF(F105+SUM(E$99:E105)=D$92,F105,D$92-SUM(E$99:E105))</f>
        <v>8056878.1245712116</v>
      </c>
      <c r="E106" s="522">
        <f>IF(+J96&lt;F105,J96,D106)</f>
        <v>234833.90243902439</v>
      </c>
      <c r="F106" s="523">
        <f t="shared" si="15"/>
        <v>7822044.2221321873</v>
      </c>
      <c r="G106" s="523">
        <f t="shared" si="16"/>
        <v>7939461.1733516995</v>
      </c>
      <c r="H106" s="526">
        <f t="shared" si="17"/>
        <v>1136075.6953409784</v>
      </c>
      <c r="I106" s="577">
        <f t="shared" si="18"/>
        <v>1136075.6953409784</v>
      </c>
      <c r="J106" s="514">
        <f t="shared" si="10"/>
        <v>0</v>
      </c>
      <c r="K106" s="514"/>
      <c r="L106" s="525"/>
      <c r="M106" s="514">
        <f t="shared" si="19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2027</v>
      </c>
      <c r="D107" s="374">
        <f>IF(F106+SUM(E$99:E106)=D$92,F106,D$92-SUM(E$99:E106))</f>
        <v>7822044.2221321873</v>
      </c>
      <c r="E107" s="522">
        <f>IF(+J96&lt;F106,J96,D107)</f>
        <v>234833.90243902439</v>
      </c>
      <c r="F107" s="523">
        <f t="shared" si="15"/>
        <v>7587210.319693163</v>
      </c>
      <c r="G107" s="523">
        <f t="shared" si="16"/>
        <v>7704627.2709126752</v>
      </c>
      <c r="H107" s="526">
        <f t="shared" si="17"/>
        <v>1109418.7065797423</v>
      </c>
      <c r="I107" s="577">
        <f t="shared" si="18"/>
        <v>1109418.7065797423</v>
      </c>
      <c r="J107" s="514">
        <f t="shared" si="10"/>
        <v>0</v>
      </c>
      <c r="K107" s="514"/>
      <c r="L107" s="525"/>
      <c r="M107" s="514">
        <f t="shared" si="19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2028</v>
      </c>
      <c r="D108" s="374">
        <f>IF(F107+SUM(E$99:E107)=D$92,F107,D$92-SUM(E$99:E107))</f>
        <v>7587210.319693163</v>
      </c>
      <c r="E108" s="522">
        <f>IF(+J96&lt;F107,J96,D108)</f>
        <v>234833.90243902439</v>
      </c>
      <c r="F108" s="523">
        <f t="shared" si="15"/>
        <v>7352376.4172541387</v>
      </c>
      <c r="G108" s="523">
        <f t="shared" si="16"/>
        <v>7469793.3684736509</v>
      </c>
      <c r="H108" s="526">
        <f t="shared" si="17"/>
        <v>1082761.7178185058</v>
      </c>
      <c r="I108" s="577">
        <f t="shared" si="18"/>
        <v>1082761.7178185058</v>
      </c>
      <c r="J108" s="514">
        <f t="shared" si="10"/>
        <v>0</v>
      </c>
      <c r="K108" s="514"/>
      <c r="L108" s="525"/>
      <c r="M108" s="514">
        <f t="shared" si="19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2029</v>
      </c>
      <c r="D109" s="374">
        <f>IF(F108+SUM(E$99:E108)=D$92,F108,D$92-SUM(E$99:E108))</f>
        <v>7352376.4172541387</v>
      </c>
      <c r="E109" s="522">
        <f>IF(+J96&lt;F108,J96,D109)</f>
        <v>234833.90243902439</v>
      </c>
      <c r="F109" s="523">
        <f t="shared" si="15"/>
        <v>7117542.5148151144</v>
      </c>
      <c r="G109" s="523">
        <f t="shared" si="16"/>
        <v>7234959.4660346266</v>
      </c>
      <c r="H109" s="526">
        <f t="shared" si="17"/>
        <v>1056104.7290572694</v>
      </c>
      <c r="I109" s="577">
        <f t="shared" si="18"/>
        <v>1056104.7290572694</v>
      </c>
      <c r="J109" s="514">
        <f t="shared" si="10"/>
        <v>0</v>
      </c>
      <c r="K109" s="514"/>
      <c r="L109" s="525"/>
      <c r="M109" s="514">
        <f t="shared" si="19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2030</v>
      </c>
      <c r="D110" s="374">
        <f>IF(F109+SUM(E$99:E109)=D$92,F109,D$92-SUM(E$99:E109))</f>
        <v>7117542.5148151144</v>
      </c>
      <c r="E110" s="522">
        <f>IF(+J96&lt;F109,J96,D110)</f>
        <v>234833.90243902439</v>
      </c>
      <c r="F110" s="523">
        <f t="shared" si="15"/>
        <v>6882708.6123760901</v>
      </c>
      <c r="G110" s="523">
        <f t="shared" si="16"/>
        <v>7000125.5635956023</v>
      </c>
      <c r="H110" s="526">
        <f t="shared" si="17"/>
        <v>1029447.7402960331</v>
      </c>
      <c r="I110" s="577">
        <f t="shared" si="18"/>
        <v>1029447.7402960331</v>
      </c>
      <c r="J110" s="514">
        <f t="shared" si="10"/>
        <v>0</v>
      </c>
      <c r="K110" s="514"/>
      <c r="L110" s="525"/>
      <c r="M110" s="514">
        <f t="shared" si="19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2031</v>
      </c>
      <c r="D111" s="374">
        <f>IF(F110+SUM(E$99:E110)=D$92,F110,D$92-SUM(E$99:E110))</f>
        <v>6882708.6123760901</v>
      </c>
      <c r="E111" s="522">
        <f>IF(+J96&lt;F110,J96,D111)</f>
        <v>234833.90243902439</v>
      </c>
      <c r="F111" s="523">
        <f t="shared" si="15"/>
        <v>6647874.7099370658</v>
      </c>
      <c r="G111" s="523">
        <f t="shared" si="16"/>
        <v>6765291.661156578</v>
      </c>
      <c r="H111" s="526">
        <f t="shared" si="17"/>
        <v>1002790.7515347967</v>
      </c>
      <c r="I111" s="577">
        <f t="shared" si="18"/>
        <v>1002790.7515347967</v>
      </c>
      <c r="J111" s="514">
        <f t="shared" si="10"/>
        <v>0</v>
      </c>
      <c r="K111" s="514"/>
      <c r="L111" s="525"/>
      <c r="M111" s="514">
        <f t="shared" si="19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2032</v>
      </c>
      <c r="D112" s="374">
        <f>IF(F111+SUM(E$99:E111)=D$92,F111,D$92-SUM(E$99:E111))</f>
        <v>6647874.7099370658</v>
      </c>
      <c r="E112" s="522">
        <f>IF(+J96&lt;F111,J96,D112)</f>
        <v>234833.90243902439</v>
      </c>
      <c r="F112" s="523">
        <f t="shared" si="15"/>
        <v>6413040.8074980415</v>
      </c>
      <c r="G112" s="523">
        <f t="shared" si="16"/>
        <v>6530457.7587175537</v>
      </c>
      <c r="H112" s="526">
        <f t="shared" si="17"/>
        <v>976133.76277356036</v>
      </c>
      <c r="I112" s="577">
        <f t="shared" si="18"/>
        <v>976133.76277356036</v>
      </c>
      <c r="J112" s="514">
        <f t="shared" si="10"/>
        <v>0</v>
      </c>
      <c r="K112" s="514"/>
      <c r="L112" s="525"/>
      <c r="M112" s="514">
        <f t="shared" si="19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2033</v>
      </c>
      <c r="D113" s="374">
        <f>IF(F112+SUM(E$99:E112)=D$92,F112,D$92-SUM(E$99:E112))</f>
        <v>6413040.8074980415</v>
      </c>
      <c r="E113" s="522">
        <f>IF(+J96&lt;F112,J96,D113)</f>
        <v>234833.90243902439</v>
      </c>
      <c r="F113" s="523">
        <f t="shared" si="15"/>
        <v>6178206.9050590172</v>
      </c>
      <c r="G113" s="523">
        <f t="shared" si="16"/>
        <v>6295623.8562785294</v>
      </c>
      <c r="H113" s="526">
        <f t="shared" si="17"/>
        <v>949476.77401232393</v>
      </c>
      <c r="I113" s="577">
        <f t="shared" si="18"/>
        <v>949476.77401232393</v>
      </c>
      <c r="J113" s="514">
        <f t="shared" si="10"/>
        <v>0</v>
      </c>
      <c r="K113" s="514"/>
      <c r="L113" s="525"/>
      <c r="M113" s="514">
        <f t="shared" si="19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2034</v>
      </c>
      <c r="D114" s="374">
        <f>IF(F113+SUM(E$99:E113)=D$92,F113,D$92-SUM(E$99:E113))</f>
        <v>6178206.9050590172</v>
      </c>
      <c r="E114" s="522">
        <f>IF(+J96&lt;F113,J96,D114)</f>
        <v>234833.90243902439</v>
      </c>
      <c r="F114" s="523">
        <f t="shared" si="15"/>
        <v>5943373.0026199929</v>
      </c>
      <c r="G114" s="523">
        <f t="shared" si="16"/>
        <v>6060789.9538395051</v>
      </c>
      <c r="H114" s="526">
        <f t="shared" si="17"/>
        <v>922819.78525108763</v>
      </c>
      <c r="I114" s="577">
        <f t="shared" si="18"/>
        <v>922819.78525108763</v>
      </c>
      <c r="J114" s="514">
        <f t="shared" si="10"/>
        <v>0</v>
      </c>
      <c r="K114" s="514"/>
      <c r="L114" s="525"/>
      <c r="M114" s="514">
        <f t="shared" si="19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2035</v>
      </c>
      <c r="D115" s="374">
        <f>IF(F114+SUM(E$99:E114)=D$92,F114,D$92-SUM(E$99:E114))</f>
        <v>5943373.0026199929</v>
      </c>
      <c r="E115" s="522">
        <f>IF(+J96&lt;F114,J96,D115)</f>
        <v>234833.90243902439</v>
      </c>
      <c r="F115" s="523">
        <f t="shared" si="15"/>
        <v>5708539.1001809686</v>
      </c>
      <c r="G115" s="523">
        <f t="shared" si="16"/>
        <v>5825956.0514004808</v>
      </c>
      <c r="H115" s="526">
        <f t="shared" si="17"/>
        <v>896162.7964898512</v>
      </c>
      <c r="I115" s="577">
        <f t="shared" si="18"/>
        <v>896162.7964898512</v>
      </c>
      <c r="J115" s="514">
        <f t="shared" si="10"/>
        <v>0</v>
      </c>
      <c r="K115" s="514"/>
      <c r="L115" s="525"/>
      <c r="M115" s="514">
        <f t="shared" si="19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2036</v>
      </c>
      <c r="D116" s="374">
        <f>IF(F115+SUM(E$99:E115)=D$92,F115,D$92-SUM(E$99:E115))</f>
        <v>5708539.1001809686</v>
      </c>
      <c r="E116" s="522">
        <f>IF(+J96&lt;F115,J96,D116)</f>
        <v>234833.90243902439</v>
      </c>
      <c r="F116" s="523">
        <f t="shared" si="15"/>
        <v>5473705.1977419443</v>
      </c>
      <c r="G116" s="523">
        <f t="shared" si="16"/>
        <v>5591122.1489614565</v>
      </c>
      <c r="H116" s="526">
        <f t="shared" si="17"/>
        <v>869505.80772861477</v>
      </c>
      <c r="I116" s="577">
        <f t="shared" si="18"/>
        <v>869505.80772861477</v>
      </c>
      <c r="J116" s="514">
        <f t="shared" si="10"/>
        <v>0</v>
      </c>
      <c r="K116" s="514"/>
      <c r="L116" s="525"/>
      <c r="M116" s="514">
        <f t="shared" si="19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2037</v>
      </c>
      <c r="D117" s="374">
        <f>IF(F116+SUM(E$99:E116)=D$92,F116,D$92-SUM(E$99:E116))</f>
        <v>5473705.1977419443</v>
      </c>
      <c r="E117" s="522">
        <f>IF(+J96&lt;F116,J96,D117)</f>
        <v>234833.90243902439</v>
      </c>
      <c r="F117" s="523">
        <f t="shared" si="15"/>
        <v>5238871.29530292</v>
      </c>
      <c r="G117" s="523">
        <f t="shared" si="16"/>
        <v>5356288.2465224322</v>
      </c>
      <c r="H117" s="526">
        <f t="shared" si="17"/>
        <v>842848.81896737847</v>
      </c>
      <c r="I117" s="577">
        <f t="shared" si="18"/>
        <v>842848.81896737847</v>
      </c>
      <c r="J117" s="514">
        <f t="shared" si="10"/>
        <v>0</v>
      </c>
      <c r="K117" s="514"/>
      <c r="L117" s="525"/>
      <c r="M117" s="514">
        <f t="shared" si="19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2038</v>
      </c>
      <c r="D118" s="374">
        <f>IF(F117+SUM(E$99:E117)=D$92,F117,D$92-SUM(E$99:E117))</f>
        <v>5238871.29530292</v>
      </c>
      <c r="E118" s="522">
        <f>IF(+J96&lt;F117,J96,D118)</f>
        <v>234833.90243902439</v>
      </c>
      <c r="F118" s="523">
        <f t="shared" si="15"/>
        <v>5004037.3928638957</v>
      </c>
      <c r="G118" s="523">
        <f t="shared" si="16"/>
        <v>5121454.3440834079</v>
      </c>
      <c r="H118" s="526">
        <f t="shared" si="17"/>
        <v>816191.83020614204</v>
      </c>
      <c r="I118" s="577">
        <f t="shared" si="18"/>
        <v>816191.83020614204</v>
      </c>
      <c r="J118" s="514">
        <f t="shared" si="10"/>
        <v>0</v>
      </c>
      <c r="K118" s="514"/>
      <c r="L118" s="525"/>
      <c r="M118" s="514">
        <f t="shared" si="19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2039</v>
      </c>
      <c r="D119" s="374">
        <f>IF(F118+SUM(E$99:E118)=D$92,F118,D$92-SUM(E$99:E118))</f>
        <v>5004037.3928638957</v>
      </c>
      <c r="E119" s="522">
        <f>IF(+J96&lt;F118,J96,D119)</f>
        <v>234833.90243902439</v>
      </c>
      <c r="F119" s="523">
        <f t="shared" si="15"/>
        <v>4769203.4904248714</v>
      </c>
      <c r="G119" s="523">
        <f t="shared" si="16"/>
        <v>4886620.4416443836</v>
      </c>
      <c r="H119" s="526">
        <f t="shared" si="17"/>
        <v>789534.84144490561</v>
      </c>
      <c r="I119" s="577">
        <f t="shared" si="18"/>
        <v>789534.84144490561</v>
      </c>
      <c r="J119" s="514">
        <f t="shared" si="10"/>
        <v>0</v>
      </c>
      <c r="K119" s="514"/>
      <c r="L119" s="525"/>
      <c r="M119" s="514">
        <f t="shared" si="19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2040</v>
      </c>
      <c r="D120" s="374">
        <f>IF(F119+SUM(E$99:E119)=D$92,F119,D$92-SUM(E$99:E119))</f>
        <v>4769203.4904248714</v>
      </c>
      <c r="E120" s="522">
        <f>IF(+J96&lt;F119,J96,D120)</f>
        <v>234833.90243902439</v>
      </c>
      <c r="F120" s="523">
        <f t="shared" si="15"/>
        <v>4534369.5879858471</v>
      </c>
      <c r="G120" s="523">
        <f t="shared" si="16"/>
        <v>4651786.5392053593</v>
      </c>
      <c r="H120" s="526">
        <f t="shared" si="17"/>
        <v>762877.85268366931</v>
      </c>
      <c r="I120" s="577">
        <f t="shared" si="18"/>
        <v>762877.85268366931</v>
      </c>
      <c r="J120" s="514">
        <f t="shared" si="10"/>
        <v>0</v>
      </c>
      <c r="K120" s="514"/>
      <c r="L120" s="525"/>
      <c r="M120" s="514">
        <f t="shared" si="19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2041</v>
      </c>
      <c r="D121" s="374">
        <f>IF(F120+SUM(E$99:E120)=D$92,F120,D$92-SUM(E$99:E120))</f>
        <v>4534369.5879858471</v>
      </c>
      <c r="E121" s="522">
        <f>IF(+J96&lt;F120,J96,D121)</f>
        <v>234833.90243902439</v>
      </c>
      <c r="F121" s="523">
        <f t="shared" si="15"/>
        <v>4299535.6855468228</v>
      </c>
      <c r="G121" s="523">
        <f t="shared" si="16"/>
        <v>4416952.636766335</v>
      </c>
      <c r="H121" s="526">
        <f t="shared" si="17"/>
        <v>736220.86392243288</v>
      </c>
      <c r="I121" s="577">
        <f t="shared" si="18"/>
        <v>736220.86392243288</v>
      </c>
      <c r="J121" s="514">
        <f t="shared" si="10"/>
        <v>0</v>
      </c>
      <c r="K121" s="514"/>
      <c r="L121" s="525"/>
      <c r="M121" s="514">
        <f t="shared" si="19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2042</v>
      </c>
      <c r="D122" s="374">
        <f>IF(F121+SUM(E$99:E121)=D$92,F121,D$92-SUM(E$99:E121))</f>
        <v>4299535.6855468228</v>
      </c>
      <c r="E122" s="522">
        <f>IF(+J96&lt;F121,J96,D122)</f>
        <v>234833.90243902439</v>
      </c>
      <c r="F122" s="523">
        <f t="shared" si="15"/>
        <v>4064701.7831077985</v>
      </c>
      <c r="G122" s="523">
        <f t="shared" si="16"/>
        <v>4182118.7343273107</v>
      </c>
      <c r="H122" s="526">
        <f t="shared" si="17"/>
        <v>709563.87516119645</v>
      </c>
      <c r="I122" s="577">
        <f t="shared" si="18"/>
        <v>709563.87516119645</v>
      </c>
      <c r="J122" s="514">
        <f t="shared" si="10"/>
        <v>0</v>
      </c>
      <c r="K122" s="514"/>
      <c r="L122" s="525"/>
      <c r="M122" s="514">
        <f t="shared" si="19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2043</v>
      </c>
      <c r="D123" s="374">
        <f>IF(F122+SUM(E$99:E122)=D$92,F122,D$92-SUM(E$99:E122))</f>
        <v>4064701.7831077985</v>
      </c>
      <c r="E123" s="522">
        <f>IF(+J96&lt;F122,J96,D123)</f>
        <v>234833.90243902439</v>
      </c>
      <c r="F123" s="523">
        <f t="shared" si="15"/>
        <v>3829867.8806687742</v>
      </c>
      <c r="G123" s="523">
        <f t="shared" si="16"/>
        <v>3947284.8318882864</v>
      </c>
      <c r="H123" s="526">
        <f t="shared" si="17"/>
        <v>682906.88639996015</v>
      </c>
      <c r="I123" s="577">
        <f t="shared" si="18"/>
        <v>682906.88639996015</v>
      </c>
      <c r="J123" s="514">
        <f t="shared" si="10"/>
        <v>0</v>
      </c>
      <c r="K123" s="514"/>
      <c r="L123" s="525"/>
      <c r="M123" s="514">
        <f t="shared" si="19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2044</v>
      </c>
      <c r="D124" s="374">
        <f>IF(F123+SUM(E$99:E123)=D$92,F123,D$92-SUM(E$99:E123))</f>
        <v>3829867.8806687742</v>
      </c>
      <c r="E124" s="522">
        <f>IF(+J96&lt;F123,J96,D124)</f>
        <v>234833.90243902439</v>
      </c>
      <c r="F124" s="523">
        <f t="shared" si="15"/>
        <v>3595033.9782297499</v>
      </c>
      <c r="G124" s="523">
        <f t="shared" si="16"/>
        <v>3712450.9294492621</v>
      </c>
      <c r="H124" s="526">
        <f t="shared" si="17"/>
        <v>656249.89763872372</v>
      </c>
      <c r="I124" s="577">
        <f t="shared" si="18"/>
        <v>656249.89763872372</v>
      </c>
      <c r="J124" s="514">
        <f t="shared" si="10"/>
        <v>0</v>
      </c>
      <c r="K124" s="514"/>
      <c r="L124" s="525"/>
      <c r="M124" s="514">
        <f t="shared" si="19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2045</v>
      </c>
      <c r="D125" s="374">
        <f>IF(F124+SUM(E$99:E124)=D$92,F124,D$92-SUM(E$99:E124))</f>
        <v>3595033.9782297499</v>
      </c>
      <c r="E125" s="522">
        <f>IF(+J96&lt;F124,J96,D125)</f>
        <v>234833.90243902439</v>
      </c>
      <c r="F125" s="523">
        <f t="shared" si="15"/>
        <v>3360200.0757907256</v>
      </c>
      <c r="G125" s="523">
        <f t="shared" si="16"/>
        <v>3477617.0270102378</v>
      </c>
      <c r="H125" s="526">
        <f t="shared" si="17"/>
        <v>629592.90887748741</v>
      </c>
      <c r="I125" s="577">
        <f t="shared" si="18"/>
        <v>629592.90887748741</v>
      </c>
      <c r="J125" s="514">
        <f t="shared" si="10"/>
        <v>0</v>
      </c>
      <c r="K125" s="514"/>
      <c r="L125" s="525"/>
      <c r="M125" s="514">
        <f t="shared" si="19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2046</v>
      </c>
      <c r="D126" s="374">
        <f>IF(F125+SUM(E$99:E125)=D$92,F125,D$92-SUM(E$99:E125))</f>
        <v>3360200.0757907256</v>
      </c>
      <c r="E126" s="522">
        <f>IF(+J96&lt;F125,J96,D126)</f>
        <v>234833.90243902439</v>
      </c>
      <c r="F126" s="523">
        <f t="shared" si="15"/>
        <v>3125366.1733517013</v>
      </c>
      <c r="G126" s="523">
        <f t="shared" si="16"/>
        <v>3242783.1245712135</v>
      </c>
      <c r="H126" s="526">
        <f t="shared" si="17"/>
        <v>602935.92011625099</v>
      </c>
      <c r="I126" s="577">
        <f t="shared" si="18"/>
        <v>602935.92011625099</v>
      </c>
      <c r="J126" s="514">
        <f t="shared" si="10"/>
        <v>0</v>
      </c>
      <c r="K126" s="514"/>
      <c r="L126" s="525"/>
      <c r="M126" s="514">
        <f t="shared" si="19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2047</v>
      </c>
      <c r="D127" s="374">
        <f>IF(F126+SUM(E$99:E126)=D$92,F126,D$92-SUM(E$99:E126))</f>
        <v>3125366.1733517013</v>
      </c>
      <c r="E127" s="522">
        <f>IF(+J96&lt;F126,J96,D127)</f>
        <v>234833.90243902439</v>
      </c>
      <c r="F127" s="523">
        <f t="shared" si="15"/>
        <v>2890532.270912677</v>
      </c>
      <c r="G127" s="523">
        <f t="shared" si="16"/>
        <v>3007949.2221321892</v>
      </c>
      <c r="H127" s="526">
        <f t="shared" si="17"/>
        <v>576278.93135501456</v>
      </c>
      <c r="I127" s="577">
        <f t="shared" si="18"/>
        <v>576278.93135501456</v>
      </c>
      <c r="J127" s="514">
        <f t="shared" si="10"/>
        <v>0</v>
      </c>
      <c r="K127" s="514"/>
      <c r="L127" s="525"/>
      <c r="M127" s="514">
        <f t="shared" si="19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2048</v>
      </c>
      <c r="D128" s="374">
        <f>IF(F127+SUM(E$99:E127)=D$92,F127,D$92-SUM(E$99:E127))</f>
        <v>2890532.270912677</v>
      </c>
      <c r="E128" s="522">
        <f>IF(+J96&lt;F127,J96,D128)</f>
        <v>234833.90243902439</v>
      </c>
      <c r="F128" s="523">
        <f t="shared" si="15"/>
        <v>2655698.3684736528</v>
      </c>
      <c r="G128" s="523">
        <f t="shared" si="16"/>
        <v>2773115.3196931649</v>
      </c>
      <c r="H128" s="526">
        <f t="shared" si="17"/>
        <v>549621.94259377825</v>
      </c>
      <c r="I128" s="577">
        <f t="shared" si="18"/>
        <v>549621.94259377825</v>
      </c>
      <c r="J128" s="514">
        <f t="shared" si="10"/>
        <v>0</v>
      </c>
      <c r="K128" s="514"/>
      <c r="L128" s="525"/>
      <c r="M128" s="514">
        <f t="shared" si="19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2049</v>
      </c>
      <c r="D129" s="374">
        <f>IF(F128+SUM(E$99:E128)=D$92,F128,D$92-SUM(E$99:E128))</f>
        <v>2655698.3684736528</v>
      </c>
      <c r="E129" s="522">
        <f>IF(+J96&lt;F128,J96,D129)</f>
        <v>234833.90243902439</v>
      </c>
      <c r="F129" s="523">
        <f t="shared" si="15"/>
        <v>2420864.4660346285</v>
      </c>
      <c r="G129" s="523">
        <f t="shared" si="16"/>
        <v>2538281.4172541406</v>
      </c>
      <c r="H129" s="526">
        <f t="shared" si="17"/>
        <v>522964.95383254183</v>
      </c>
      <c r="I129" s="577">
        <f t="shared" si="18"/>
        <v>522964.95383254183</v>
      </c>
      <c r="J129" s="514">
        <f t="shared" si="10"/>
        <v>0</v>
      </c>
      <c r="K129" s="514"/>
      <c r="L129" s="525"/>
      <c r="M129" s="514">
        <f t="shared" si="19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2050</v>
      </c>
      <c r="D130" s="374">
        <f>IF(F129+SUM(E$99:E129)=D$92,F129,D$92-SUM(E$99:E129))</f>
        <v>2420864.4660346285</v>
      </c>
      <c r="E130" s="522">
        <f>IF(+J96&lt;F129,J96,D130)</f>
        <v>234833.90243902439</v>
      </c>
      <c r="F130" s="523">
        <f t="shared" si="15"/>
        <v>2186030.5635956042</v>
      </c>
      <c r="G130" s="523">
        <f t="shared" si="16"/>
        <v>2303447.5148151163</v>
      </c>
      <c r="H130" s="526">
        <f t="shared" si="17"/>
        <v>496307.96507130546</v>
      </c>
      <c r="I130" s="577">
        <f t="shared" si="18"/>
        <v>496307.96507130546</v>
      </c>
      <c r="J130" s="514">
        <f t="shared" si="10"/>
        <v>0</v>
      </c>
      <c r="K130" s="514"/>
      <c r="L130" s="525"/>
      <c r="M130" s="514">
        <f t="shared" si="19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2051</v>
      </c>
      <c r="D131" s="374">
        <f>IF(F130+SUM(E$99:E130)=D$92,F130,D$92-SUM(E$99:E130))</f>
        <v>2186030.5635956042</v>
      </c>
      <c r="E131" s="522">
        <f>IF(+J96&lt;F130,J96,D131)</f>
        <v>234833.90243902439</v>
      </c>
      <c r="F131" s="523">
        <f t="shared" si="15"/>
        <v>1951196.6611565799</v>
      </c>
      <c r="G131" s="523">
        <f t="shared" si="16"/>
        <v>2068613.612376092</v>
      </c>
      <c r="H131" s="526">
        <f t="shared" si="17"/>
        <v>469650.97631006909</v>
      </c>
      <c r="I131" s="577">
        <f t="shared" si="18"/>
        <v>469650.97631006909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>
      <c r="B132" s="195" t="str">
        <f t="shared" si="14"/>
        <v/>
      </c>
      <c r="C132" s="507">
        <f>IF(D93="","-",+C131+1)</f>
        <v>2052</v>
      </c>
      <c r="D132" s="374">
        <f>IF(F131+SUM(E$99:E131)=D$92,F131,D$92-SUM(E$99:E131))</f>
        <v>1951196.6611565799</v>
      </c>
      <c r="E132" s="522">
        <f>IF(+J96&lt;F131,J96,D132)</f>
        <v>234833.90243902439</v>
      </c>
      <c r="F132" s="523">
        <f t="shared" si="15"/>
        <v>1716362.7587175556</v>
      </c>
      <c r="G132" s="523">
        <f t="shared" si="16"/>
        <v>1833779.7099370677</v>
      </c>
      <c r="H132" s="526">
        <f t="shared" si="17"/>
        <v>442993.98754883267</v>
      </c>
      <c r="I132" s="577">
        <f t="shared" si="18"/>
        <v>442993.98754883267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>
      <c r="B133" s="195" t="str">
        <f t="shared" si="14"/>
        <v/>
      </c>
      <c r="C133" s="507">
        <f>IF(D93="","-",+C132+1)</f>
        <v>2053</v>
      </c>
      <c r="D133" s="374">
        <f>IF(F132+SUM(E$99:E132)=D$92,F132,D$92-SUM(E$99:E132))</f>
        <v>1716362.7587175556</v>
      </c>
      <c r="E133" s="522">
        <f>IF(+J96&lt;F132,J96,D133)</f>
        <v>234833.90243902439</v>
      </c>
      <c r="F133" s="523">
        <f t="shared" si="15"/>
        <v>1481528.8562785313</v>
      </c>
      <c r="G133" s="523">
        <f t="shared" si="16"/>
        <v>1598945.8074980434</v>
      </c>
      <c r="H133" s="526">
        <f t="shared" si="17"/>
        <v>416336.99878759636</v>
      </c>
      <c r="I133" s="577">
        <f t="shared" si="18"/>
        <v>416336.99878759636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>
      <c r="B134" s="195" t="str">
        <f t="shared" si="14"/>
        <v/>
      </c>
      <c r="C134" s="507">
        <f>IF(D93="","-",+C133+1)</f>
        <v>2054</v>
      </c>
      <c r="D134" s="374">
        <f>IF(F133+SUM(E$99:E133)=D$92,F133,D$92-SUM(E$99:E133))</f>
        <v>1481528.8562785313</v>
      </c>
      <c r="E134" s="522">
        <f>IF(+J96&lt;F133,J96,D134)</f>
        <v>234833.90243902439</v>
      </c>
      <c r="F134" s="523">
        <f t="shared" si="15"/>
        <v>1246694.953839507</v>
      </c>
      <c r="G134" s="523">
        <f t="shared" si="16"/>
        <v>1364111.9050590191</v>
      </c>
      <c r="H134" s="526">
        <f t="shared" si="17"/>
        <v>389680.01002635993</v>
      </c>
      <c r="I134" s="577">
        <f t="shared" si="18"/>
        <v>389680.01002635993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>
      <c r="B135" s="195" t="str">
        <f t="shared" si="14"/>
        <v/>
      </c>
      <c r="C135" s="507">
        <f>IF(D93="","-",+C134+1)</f>
        <v>2055</v>
      </c>
      <c r="D135" s="374">
        <f>IF(F134+SUM(E$99:E134)=D$92,F134,D$92-SUM(E$99:E134))</f>
        <v>1246694.953839507</v>
      </c>
      <c r="E135" s="522">
        <f>IF(+J96&lt;F134,J96,D135)</f>
        <v>234833.90243902439</v>
      </c>
      <c r="F135" s="523">
        <f t="shared" si="15"/>
        <v>1011861.0514004825</v>
      </c>
      <c r="G135" s="523">
        <f t="shared" si="16"/>
        <v>1129278.0026199948</v>
      </c>
      <c r="H135" s="526">
        <f t="shared" si="17"/>
        <v>363023.02126512356</v>
      </c>
      <c r="I135" s="577">
        <f t="shared" si="18"/>
        <v>363023.02126512356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>
      <c r="B136" s="195" t="str">
        <f t="shared" si="14"/>
        <v/>
      </c>
      <c r="C136" s="507">
        <f>IF(D93="","-",+C135+1)</f>
        <v>2056</v>
      </c>
      <c r="D136" s="374">
        <f>IF(F135+SUM(E$99:E135)=D$92,F135,D$92-SUM(E$99:E135))</f>
        <v>1011861.0514004825</v>
      </c>
      <c r="E136" s="522">
        <f>IF(+J96&lt;F135,J96,D136)</f>
        <v>234833.90243902439</v>
      </c>
      <c r="F136" s="523">
        <f t="shared" si="15"/>
        <v>777027.14896145812</v>
      </c>
      <c r="G136" s="523">
        <f t="shared" si="16"/>
        <v>894444.10018097027</v>
      </c>
      <c r="H136" s="526">
        <f t="shared" si="17"/>
        <v>336366.0325038872</v>
      </c>
      <c r="I136" s="577">
        <f t="shared" si="18"/>
        <v>336366.0325038872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>
      <c r="B137" s="195" t="str">
        <f t="shared" si="14"/>
        <v/>
      </c>
      <c r="C137" s="507">
        <f>IF(D93="","-",+C136+1)</f>
        <v>2057</v>
      </c>
      <c r="D137" s="374">
        <f>IF(F136+SUM(E$99:E136)=D$92,F136,D$92-SUM(E$99:E136))</f>
        <v>777027.14896145812</v>
      </c>
      <c r="E137" s="522">
        <f>IF(+J96&lt;F136,J96,D137)</f>
        <v>234833.90243902439</v>
      </c>
      <c r="F137" s="523">
        <f t="shared" si="15"/>
        <v>542193.24652243371</v>
      </c>
      <c r="G137" s="523">
        <f t="shared" si="16"/>
        <v>659610.19774194597</v>
      </c>
      <c r="H137" s="526">
        <f t="shared" si="17"/>
        <v>309709.04374265077</v>
      </c>
      <c r="I137" s="577">
        <f t="shared" si="18"/>
        <v>309709.04374265077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>
      <c r="B138" s="195" t="str">
        <f t="shared" si="14"/>
        <v/>
      </c>
      <c r="C138" s="507">
        <f>IF(D93="","-",+C137+1)</f>
        <v>2058</v>
      </c>
      <c r="D138" s="374">
        <f>IF(F137+SUM(E$99:E137)=D$92,F137,D$92-SUM(E$99:E137))</f>
        <v>542193.24652243371</v>
      </c>
      <c r="E138" s="522">
        <f>IF(+J96&lt;F137,J96,D138)</f>
        <v>234833.90243902439</v>
      </c>
      <c r="F138" s="523">
        <f t="shared" si="15"/>
        <v>307359.34408340929</v>
      </c>
      <c r="G138" s="523">
        <f t="shared" si="16"/>
        <v>424776.2953029215</v>
      </c>
      <c r="H138" s="526">
        <f t="shared" si="17"/>
        <v>283052.0549814144</v>
      </c>
      <c r="I138" s="577">
        <f t="shared" si="18"/>
        <v>283052.0549814144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>
      <c r="B139" s="195" t="str">
        <f t="shared" si="14"/>
        <v/>
      </c>
      <c r="C139" s="507">
        <f>IF(D93="","-",+C138+1)</f>
        <v>2059</v>
      </c>
      <c r="D139" s="374">
        <f>IF(F138+SUM(E$99:E138)=D$92,F138,D$92-SUM(E$99:E138))</f>
        <v>307359.34408340929</v>
      </c>
      <c r="E139" s="522">
        <f>IF(+J96&lt;F138,J96,D139)</f>
        <v>234833.90243902439</v>
      </c>
      <c r="F139" s="523">
        <f t="shared" si="15"/>
        <v>72525.441644384904</v>
      </c>
      <c r="G139" s="523">
        <f t="shared" si="16"/>
        <v>189942.39286389708</v>
      </c>
      <c r="H139" s="526">
        <f t="shared" si="17"/>
        <v>256395.06622017798</v>
      </c>
      <c r="I139" s="577">
        <f t="shared" si="18"/>
        <v>256395.06622017798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>
      <c r="B140" s="195" t="str">
        <f t="shared" si="14"/>
        <v/>
      </c>
      <c r="C140" s="507">
        <f>IF(D93="","-",+C139+1)</f>
        <v>2060</v>
      </c>
      <c r="D140" s="374">
        <f>IF(F139+SUM(E$99:E139)=D$92,F139,D$92-SUM(E$99:E139))</f>
        <v>72525.441644384904</v>
      </c>
      <c r="E140" s="522">
        <f>IF(+J96&lt;F139,J96,D140)</f>
        <v>72525.441644384904</v>
      </c>
      <c r="F140" s="523">
        <f t="shared" si="15"/>
        <v>0</v>
      </c>
      <c r="G140" s="523">
        <f t="shared" si="16"/>
        <v>36262.720822192452</v>
      </c>
      <c r="H140" s="526">
        <f t="shared" si="17"/>
        <v>76641.776344652608</v>
      </c>
      <c r="I140" s="577">
        <f t="shared" si="18"/>
        <v>76641.776344652608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>
      <c r="B141" s="195" t="str">
        <f t="shared" si="14"/>
        <v/>
      </c>
      <c r="C141" s="507">
        <f>IF(D93="","-",+C140+1)</f>
        <v>2061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5"/>
        <v>0</v>
      </c>
      <c r="G141" s="523">
        <f t="shared" si="16"/>
        <v>0</v>
      </c>
      <c r="H141" s="526">
        <f t="shared" si="17"/>
        <v>0</v>
      </c>
      <c r="I141" s="577">
        <f t="shared" si="18"/>
        <v>0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>
      <c r="B142" s="195" t="str">
        <f t="shared" si="14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5"/>
        <v>0</v>
      </c>
      <c r="G142" s="523">
        <f t="shared" si="16"/>
        <v>0</v>
      </c>
      <c r="H142" s="526">
        <f t="shared" si="17"/>
        <v>0</v>
      </c>
      <c r="I142" s="577">
        <f t="shared" si="18"/>
        <v>0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>
      <c r="B143" s="195" t="str">
        <f t="shared" si="14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>
      <c r="B144" s="195" t="str">
        <f t="shared" si="14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>
      <c r="B145" s="195" t="str">
        <f t="shared" si="14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>
      <c r="B146" s="195" t="str">
        <f t="shared" si="14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>
      <c r="B147" s="195" t="str">
        <f t="shared" si="14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>
      <c r="B148" s="195" t="str">
        <f t="shared" si="14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>
      <c r="B149" s="195" t="str">
        <f t="shared" si="14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>
      <c r="B150" s="195" t="str">
        <f t="shared" si="14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>
      <c r="B151" s="195" t="str">
        <f t="shared" si="14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>
      <c r="B152" s="195" t="str">
        <f t="shared" si="14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>
      <c r="B153" s="195" t="str">
        <f t="shared" si="14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.5" thickBot="1">
      <c r="B154" s="195" t="str">
        <f t="shared" si="14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>
      <c r="C155" s="374" t="s">
        <v>78</v>
      </c>
      <c r="D155" s="375"/>
      <c r="E155" s="375">
        <f>SUM(E99:E154)</f>
        <v>9628190</v>
      </c>
      <c r="F155" s="375"/>
      <c r="G155" s="375"/>
      <c r="H155" s="375">
        <f>SUM(H99:H154)</f>
        <v>31737583.417501811</v>
      </c>
      <c r="I155" s="375">
        <f>SUM(I99:I154)</f>
        <v>31737583.417501811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162"/>
  <sheetViews>
    <sheetView view="pageBreakPreview" zoomScale="80" zoomScaleNormal="7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73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481307.93404609448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481307.93404609448</v>
      </c>
      <c r="O6" s="269"/>
      <c r="P6" s="269"/>
    </row>
    <row r="7" spans="1:16" ht="13.5" thickBot="1">
      <c r="C7" s="467" t="s">
        <v>48</v>
      </c>
      <c r="D7" s="624" t="s">
        <v>459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474</v>
      </c>
      <c r="E9" s="637" t="s">
        <v>473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3813966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90808.71428571429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>+G17</f>
        <v>192042.98677355595</v>
      </c>
      <c r="L17" s="513">
        <f t="shared" ref="L17:L18" si="1">IF(K17&lt;&gt;0,+G17-K17,0)</f>
        <v>0</v>
      </c>
      <c r="M17" s="512">
        <f>+H17</f>
        <v>192042.98677355595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578446.95962612494</v>
      </c>
      <c r="H18" s="639">
        <v>578446.95962612494</v>
      </c>
      <c r="I18" s="511">
        <f t="shared" si="0"/>
        <v>0</v>
      </c>
      <c r="J18" s="511"/>
      <c r="K18" s="518">
        <f>+G18</f>
        <v>578446.95962612494</v>
      </c>
      <c r="L18" s="519">
        <f t="shared" si="1"/>
        <v>0</v>
      </c>
      <c r="M18" s="518">
        <f>+H18</f>
        <v>578446.95962612494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3727564.3394687176</v>
      </c>
      <c r="E19" s="630">
        <v>90991.952380952382</v>
      </c>
      <c r="F19" s="631">
        <v>3636572.3870877651</v>
      </c>
      <c r="G19" s="630">
        <v>481307.93404609448</v>
      </c>
      <c r="H19" s="639">
        <v>481307.93404609448</v>
      </c>
      <c r="I19" s="511">
        <f t="shared" si="0"/>
        <v>0</v>
      </c>
      <c r="J19" s="511"/>
      <c r="K19" s="518">
        <f>+G19</f>
        <v>481307.93404609448</v>
      </c>
      <c r="L19" s="519">
        <f t="shared" ref="L19" si="4">IF(K19&lt;&gt;0,+G19-K19,0)</f>
        <v>0</v>
      </c>
      <c r="M19" s="518">
        <f>+H19</f>
        <v>481307.93404609448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523">
        <f>IF(F19+SUM(E$17:E19)=D$10,F19,D$10-SUM(E$17:E19))</f>
        <v>3628876.3870877656</v>
      </c>
      <c r="E20" s="522">
        <f>IF(+I14&lt;F19,I14,D20)</f>
        <v>90808.71428571429</v>
      </c>
      <c r="F20" s="523">
        <f t="shared" ref="F20:F72" si="6">+D20-E20</f>
        <v>3538067.6728020515</v>
      </c>
      <c r="G20" s="524">
        <f t="shared" ref="G20:G72" si="7">+I$12*((D20+F20)/2)+E20</f>
        <v>473587.93555186049</v>
      </c>
      <c r="H20" s="491">
        <f t="shared" ref="H20:H72" si="8">+I$13*((D20+F20)/2)+E20</f>
        <v>473587.93555186049</v>
      </c>
      <c r="I20" s="511">
        <f t="shared" si="0"/>
        <v>0</v>
      </c>
      <c r="J20" s="511"/>
      <c r="K20" s="525"/>
      <c r="L20" s="514">
        <f t="shared" ref="L20:L72" si="9">IF(K20&lt;&gt;0,+G20-K20,0)</f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3538067.6728020515</v>
      </c>
      <c r="E21" s="522">
        <f>IF(+I14&lt;F20,I14,D21)</f>
        <v>90808.71428571429</v>
      </c>
      <c r="F21" s="523">
        <f t="shared" si="6"/>
        <v>3447258.9585163374</v>
      </c>
      <c r="G21" s="524">
        <f t="shared" si="7"/>
        <v>463887.93269206409</v>
      </c>
      <c r="H21" s="491">
        <f t="shared" si="8"/>
        <v>463887.93269206409</v>
      </c>
      <c r="I21" s="511">
        <f t="shared" si="0"/>
        <v>0</v>
      </c>
      <c r="J21" s="511"/>
      <c r="K21" s="525"/>
      <c r="L21" s="514">
        <f t="shared" si="9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3447258.9585163374</v>
      </c>
      <c r="E22" s="522">
        <f>IF(+I14&lt;F21,I14,D22)</f>
        <v>90808.71428571429</v>
      </c>
      <c r="F22" s="523">
        <f t="shared" si="6"/>
        <v>3356450.2442306234</v>
      </c>
      <c r="G22" s="524">
        <f t="shared" si="7"/>
        <v>454187.92983226792</v>
      </c>
      <c r="H22" s="491">
        <f t="shared" si="8"/>
        <v>454187.92983226792</v>
      </c>
      <c r="I22" s="511">
        <f t="shared" si="0"/>
        <v>0</v>
      </c>
      <c r="J22" s="511"/>
      <c r="K22" s="525"/>
      <c r="L22" s="514">
        <f t="shared" si="9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3356450.2442306234</v>
      </c>
      <c r="E23" s="522">
        <f>IF(+I14&lt;F22,I14,D23)</f>
        <v>90808.71428571429</v>
      </c>
      <c r="F23" s="523">
        <f t="shared" si="6"/>
        <v>3265641.5299449093</v>
      </c>
      <c r="G23" s="524">
        <f t="shared" si="7"/>
        <v>444487.92697247153</v>
      </c>
      <c r="H23" s="491">
        <f t="shared" si="8"/>
        <v>444487.92697247153</v>
      </c>
      <c r="I23" s="511">
        <f t="shared" si="0"/>
        <v>0</v>
      </c>
      <c r="J23" s="511"/>
      <c r="K23" s="525"/>
      <c r="L23" s="514">
        <f t="shared" si="9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3265641.5299449093</v>
      </c>
      <c r="E24" s="522">
        <f>IF(+I14&lt;F23,I14,D24)</f>
        <v>90808.71428571429</v>
      </c>
      <c r="F24" s="523">
        <f t="shared" si="6"/>
        <v>3174832.8156591952</v>
      </c>
      <c r="G24" s="524">
        <f t="shared" si="7"/>
        <v>434787.92411267536</v>
      </c>
      <c r="H24" s="491">
        <f t="shared" si="8"/>
        <v>434787.92411267536</v>
      </c>
      <c r="I24" s="511">
        <f t="shared" si="0"/>
        <v>0</v>
      </c>
      <c r="J24" s="511"/>
      <c r="K24" s="525"/>
      <c r="L24" s="514">
        <f t="shared" si="9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3174832.8156591952</v>
      </c>
      <c r="E25" s="522">
        <f>IF(+I14&lt;F24,I14,D25)</f>
        <v>90808.71428571429</v>
      </c>
      <c r="F25" s="523">
        <f t="shared" si="6"/>
        <v>3084024.1013734811</v>
      </c>
      <c r="G25" s="524">
        <f t="shared" si="7"/>
        <v>425087.92125287896</v>
      </c>
      <c r="H25" s="491">
        <f t="shared" si="8"/>
        <v>425087.92125287896</v>
      </c>
      <c r="I25" s="511">
        <f t="shared" si="0"/>
        <v>0</v>
      </c>
      <c r="J25" s="511"/>
      <c r="K25" s="525"/>
      <c r="L25" s="514">
        <f t="shared" si="9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3084024.1013734811</v>
      </c>
      <c r="E26" s="522">
        <f>IF(+I14&lt;F25,I14,D26)</f>
        <v>90808.71428571429</v>
      </c>
      <c r="F26" s="523">
        <f t="shared" si="6"/>
        <v>2993215.387087767</v>
      </c>
      <c r="G26" s="524">
        <f t="shared" si="7"/>
        <v>415387.9183930828</v>
      </c>
      <c r="H26" s="491">
        <f t="shared" si="8"/>
        <v>415387.9183930828</v>
      </c>
      <c r="I26" s="511">
        <f t="shared" si="0"/>
        <v>0</v>
      </c>
      <c r="J26" s="511"/>
      <c r="K26" s="525"/>
      <c r="L26" s="514">
        <f t="shared" si="9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2993215.387087767</v>
      </c>
      <c r="E27" s="522">
        <f>IF(+I14&lt;F26,I14,D27)</f>
        <v>90808.71428571429</v>
      </c>
      <c r="F27" s="523">
        <f t="shared" si="6"/>
        <v>2902406.6728020529</v>
      </c>
      <c r="G27" s="524">
        <f t="shared" si="7"/>
        <v>405687.9155332864</v>
      </c>
      <c r="H27" s="491">
        <f t="shared" si="8"/>
        <v>405687.9155332864</v>
      </c>
      <c r="I27" s="511">
        <f t="shared" si="0"/>
        <v>0</v>
      </c>
      <c r="J27" s="511"/>
      <c r="K27" s="525"/>
      <c r="L27" s="514">
        <f t="shared" si="9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2902406.6728020529</v>
      </c>
      <c r="E28" s="522">
        <f>IF(+I14&lt;F27,I14,D28)</f>
        <v>90808.71428571429</v>
      </c>
      <c r="F28" s="523">
        <f t="shared" si="6"/>
        <v>2811597.9585163388</v>
      </c>
      <c r="G28" s="524">
        <f t="shared" si="7"/>
        <v>395987.91267349024</v>
      </c>
      <c r="H28" s="491">
        <f t="shared" si="8"/>
        <v>395987.91267349024</v>
      </c>
      <c r="I28" s="511">
        <f t="shared" si="0"/>
        <v>0</v>
      </c>
      <c r="J28" s="511"/>
      <c r="K28" s="525"/>
      <c r="L28" s="514">
        <f t="shared" si="9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2811597.9585163388</v>
      </c>
      <c r="E29" s="522">
        <f>IF(+I14&lt;F28,I14,D29)</f>
        <v>90808.71428571429</v>
      </c>
      <c r="F29" s="523">
        <f t="shared" si="6"/>
        <v>2720789.2442306248</v>
      </c>
      <c r="G29" s="524">
        <f t="shared" si="7"/>
        <v>386287.90981369384</v>
      </c>
      <c r="H29" s="491">
        <f t="shared" si="8"/>
        <v>386287.90981369384</v>
      </c>
      <c r="I29" s="511">
        <f t="shared" si="0"/>
        <v>0</v>
      </c>
      <c r="J29" s="511"/>
      <c r="K29" s="525"/>
      <c r="L29" s="514">
        <f t="shared" si="9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2720789.2442306248</v>
      </c>
      <c r="E30" s="522">
        <f>IF(+I14&lt;F29,I14,D30)</f>
        <v>90808.71428571429</v>
      </c>
      <c r="F30" s="523">
        <f t="shared" si="6"/>
        <v>2629980.5299449107</v>
      </c>
      <c r="G30" s="524">
        <f t="shared" si="7"/>
        <v>376587.90695389768</v>
      </c>
      <c r="H30" s="491">
        <f t="shared" si="8"/>
        <v>376587.90695389768</v>
      </c>
      <c r="I30" s="511">
        <f t="shared" si="0"/>
        <v>0</v>
      </c>
      <c r="J30" s="511"/>
      <c r="K30" s="525"/>
      <c r="L30" s="514">
        <f t="shared" si="9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2629980.5299449107</v>
      </c>
      <c r="E31" s="522">
        <f>IF(+I14&lt;F30,I14,D31)</f>
        <v>90808.71428571429</v>
      </c>
      <c r="F31" s="523">
        <f t="shared" si="6"/>
        <v>2539171.8156591966</v>
      </c>
      <c r="G31" s="524">
        <f t="shared" si="7"/>
        <v>366887.90409410128</v>
      </c>
      <c r="H31" s="491">
        <f t="shared" si="8"/>
        <v>366887.90409410128</v>
      </c>
      <c r="I31" s="511">
        <f t="shared" si="0"/>
        <v>0</v>
      </c>
      <c r="J31" s="511"/>
      <c r="K31" s="525"/>
      <c r="L31" s="514">
        <f t="shared" si="9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2539171.8156591966</v>
      </c>
      <c r="E32" s="522">
        <f>IF(+I14&lt;F31,I14,D32)</f>
        <v>90808.71428571429</v>
      </c>
      <c r="F32" s="523">
        <f t="shared" si="6"/>
        <v>2448363.1013734825</v>
      </c>
      <c r="G32" s="524">
        <f t="shared" si="7"/>
        <v>357187.90123430511</v>
      </c>
      <c r="H32" s="491">
        <f t="shared" si="8"/>
        <v>357187.90123430511</v>
      </c>
      <c r="I32" s="511">
        <f t="shared" si="0"/>
        <v>0</v>
      </c>
      <c r="J32" s="511"/>
      <c r="K32" s="525"/>
      <c r="L32" s="514">
        <f t="shared" si="9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2448363.1013734825</v>
      </c>
      <c r="E33" s="522">
        <f>IF(+I14&lt;F32,I14,D33)</f>
        <v>90808.71428571429</v>
      </c>
      <c r="F33" s="523">
        <f t="shared" si="6"/>
        <v>2357554.3870877684</v>
      </c>
      <c r="G33" s="524">
        <f t="shared" si="7"/>
        <v>347487.89837450878</v>
      </c>
      <c r="H33" s="491">
        <f t="shared" si="8"/>
        <v>347487.89837450878</v>
      </c>
      <c r="I33" s="511">
        <f t="shared" si="0"/>
        <v>0</v>
      </c>
      <c r="J33" s="511"/>
      <c r="K33" s="525"/>
      <c r="L33" s="514">
        <f t="shared" si="9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2357554.3870877684</v>
      </c>
      <c r="E34" s="522">
        <f>IF(+I14&lt;F33,I14,D34)</f>
        <v>90808.71428571429</v>
      </c>
      <c r="F34" s="523">
        <f t="shared" si="6"/>
        <v>2266745.6728020543</v>
      </c>
      <c r="G34" s="524">
        <f t="shared" si="7"/>
        <v>337787.89551471255</v>
      </c>
      <c r="H34" s="491">
        <f t="shared" si="8"/>
        <v>337787.89551471255</v>
      </c>
      <c r="I34" s="511">
        <f t="shared" si="0"/>
        <v>0</v>
      </c>
      <c r="J34" s="511"/>
      <c r="K34" s="525"/>
      <c r="L34" s="514">
        <f t="shared" si="9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2266745.6728020543</v>
      </c>
      <c r="E35" s="522">
        <f>IF(+I14&lt;F34,I14,D35)</f>
        <v>90808.71428571429</v>
      </c>
      <c r="F35" s="523">
        <f t="shared" si="6"/>
        <v>2175936.9585163402</v>
      </c>
      <c r="G35" s="524">
        <f t="shared" si="7"/>
        <v>328087.89265491621</v>
      </c>
      <c r="H35" s="491">
        <f t="shared" si="8"/>
        <v>328087.89265491621</v>
      </c>
      <c r="I35" s="511">
        <f t="shared" si="0"/>
        <v>0</v>
      </c>
      <c r="J35" s="511"/>
      <c r="K35" s="525"/>
      <c r="L35" s="514">
        <f t="shared" si="9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2175936.9585163402</v>
      </c>
      <c r="E36" s="522">
        <f>IF(+I14&lt;F35,I14,D36)</f>
        <v>90808.71428571429</v>
      </c>
      <c r="F36" s="523">
        <f t="shared" si="6"/>
        <v>2085128.2442306259</v>
      </c>
      <c r="G36" s="524">
        <f t="shared" si="7"/>
        <v>318387.88979511993</v>
      </c>
      <c r="H36" s="491">
        <f t="shared" si="8"/>
        <v>318387.88979511993</v>
      </c>
      <c r="I36" s="511">
        <f t="shared" si="0"/>
        <v>0</v>
      </c>
      <c r="J36" s="511"/>
      <c r="K36" s="525"/>
      <c r="L36" s="514">
        <f t="shared" si="9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2085128.2442306259</v>
      </c>
      <c r="E37" s="522">
        <f>IF(+I14&lt;F36,I14,D37)</f>
        <v>90808.71428571429</v>
      </c>
      <c r="F37" s="523">
        <f t="shared" si="6"/>
        <v>1994319.5299449116</v>
      </c>
      <c r="G37" s="524">
        <f t="shared" si="7"/>
        <v>308687.88693532359</v>
      </c>
      <c r="H37" s="491">
        <f t="shared" si="8"/>
        <v>308687.88693532359</v>
      </c>
      <c r="I37" s="511">
        <f t="shared" si="0"/>
        <v>0</v>
      </c>
      <c r="J37" s="511"/>
      <c r="K37" s="525"/>
      <c r="L37" s="514">
        <f t="shared" si="9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1994319.5299449116</v>
      </c>
      <c r="E38" s="522">
        <f>IF(+I14&lt;F37,I14,D38)</f>
        <v>90808.71428571429</v>
      </c>
      <c r="F38" s="523">
        <f t="shared" si="6"/>
        <v>1903510.8156591973</v>
      </c>
      <c r="G38" s="524">
        <f t="shared" si="7"/>
        <v>298987.88407552731</v>
      </c>
      <c r="H38" s="491">
        <f t="shared" si="8"/>
        <v>298987.88407552731</v>
      </c>
      <c r="I38" s="511">
        <f t="shared" si="0"/>
        <v>0</v>
      </c>
      <c r="J38" s="511"/>
      <c r="K38" s="525"/>
      <c r="L38" s="514">
        <f t="shared" si="9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1903510.8156591973</v>
      </c>
      <c r="E39" s="522">
        <f>IF(+I14&lt;F38,I14,D39)</f>
        <v>90808.71428571429</v>
      </c>
      <c r="F39" s="523">
        <f t="shared" si="6"/>
        <v>1812702.101373483</v>
      </c>
      <c r="G39" s="524">
        <f t="shared" si="7"/>
        <v>289287.88121573103</v>
      </c>
      <c r="H39" s="491">
        <f t="shared" si="8"/>
        <v>289287.88121573103</v>
      </c>
      <c r="I39" s="511">
        <f t="shared" si="0"/>
        <v>0</v>
      </c>
      <c r="J39" s="511"/>
      <c r="K39" s="525"/>
      <c r="L39" s="514">
        <f t="shared" si="9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1812702.101373483</v>
      </c>
      <c r="E40" s="522">
        <f>IF(+I14&lt;F39,I14,D40)</f>
        <v>90808.71428571429</v>
      </c>
      <c r="F40" s="523">
        <f t="shared" si="6"/>
        <v>1721893.3870877686</v>
      </c>
      <c r="G40" s="524">
        <f t="shared" si="7"/>
        <v>279587.87835593469</v>
      </c>
      <c r="H40" s="491">
        <f t="shared" si="8"/>
        <v>279587.87835593469</v>
      </c>
      <c r="I40" s="511">
        <f t="shared" si="0"/>
        <v>0</v>
      </c>
      <c r="J40" s="511"/>
      <c r="K40" s="525"/>
      <c r="L40" s="514">
        <f t="shared" si="9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1721893.3870877686</v>
      </c>
      <c r="E41" s="522">
        <f>IF(+I14&lt;F40,I14,D41)</f>
        <v>90808.71428571429</v>
      </c>
      <c r="F41" s="523">
        <f t="shared" si="6"/>
        <v>1631084.6728020543</v>
      </c>
      <c r="G41" s="524">
        <f t="shared" si="7"/>
        <v>269887.87549613841</v>
      </c>
      <c r="H41" s="491">
        <f t="shared" si="8"/>
        <v>269887.87549613841</v>
      </c>
      <c r="I41" s="511">
        <f t="shared" si="0"/>
        <v>0</v>
      </c>
      <c r="J41" s="511"/>
      <c r="K41" s="525"/>
      <c r="L41" s="514">
        <f t="shared" si="9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1631084.6728020543</v>
      </c>
      <c r="E42" s="522">
        <f>IF(+I14&lt;F41,I14,D42)</f>
        <v>90808.71428571429</v>
      </c>
      <c r="F42" s="523">
        <f t="shared" si="6"/>
        <v>1540275.95851634</v>
      </c>
      <c r="G42" s="524">
        <f t="shared" si="7"/>
        <v>260187.87263634207</v>
      </c>
      <c r="H42" s="491">
        <f t="shared" si="8"/>
        <v>260187.87263634207</v>
      </c>
      <c r="I42" s="511">
        <f t="shared" si="0"/>
        <v>0</v>
      </c>
      <c r="J42" s="511"/>
      <c r="K42" s="525"/>
      <c r="L42" s="514">
        <f t="shared" si="9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1540275.95851634</v>
      </c>
      <c r="E43" s="522">
        <f>IF(+I14&lt;F42,I14,D43)</f>
        <v>90808.71428571429</v>
      </c>
      <c r="F43" s="523">
        <f t="shared" si="6"/>
        <v>1449467.2442306257</v>
      </c>
      <c r="G43" s="524">
        <f t="shared" si="7"/>
        <v>250487.86977654579</v>
      </c>
      <c r="H43" s="491">
        <f t="shared" si="8"/>
        <v>250487.86977654579</v>
      </c>
      <c r="I43" s="511">
        <f t="shared" si="0"/>
        <v>0</v>
      </c>
      <c r="J43" s="511"/>
      <c r="K43" s="525"/>
      <c r="L43" s="514">
        <f t="shared" si="9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1449467.2442306257</v>
      </c>
      <c r="E44" s="522">
        <f>IF(+I14&lt;F43,I14,D44)</f>
        <v>90808.71428571429</v>
      </c>
      <c r="F44" s="523">
        <f t="shared" si="6"/>
        <v>1358658.5299449114</v>
      </c>
      <c r="G44" s="524">
        <f t="shared" si="7"/>
        <v>240787.86691674945</v>
      </c>
      <c r="H44" s="491">
        <f t="shared" si="8"/>
        <v>240787.86691674945</v>
      </c>
      <c r="I44" s="511">
        <f t="shared" si="0"/>
        <v>0</v>
      </c>
      <c r="J44" s="511"/>
      <c r="K44" s="525"/>
      <c r="L44" s="514">
        <f t="shared" si="9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1358658.5299449114</v>
      </c>
      <c r="E45" s="522">
        <f>IF(+I14&lt;F44,I14,D45)</f>
        <v>90808.71428571429</v>
      </c>
      <c r="F45" s="523">
        <f t="shared" si="6"/>
        <v>1267849.815659197</v>
      </c>
      <c r="G45" s="524">
        <f t="shared" si="7"/>
        <v>231087.86405695317</v>
      </c>
      <c r="H45" s="491">
        <f t="shared" si="8"/>
        <v>231087.86405695317</v>
      </c>
      <c r="I45" s="511">
        <f t="shared" si="0"/>
        <v>0</v>
      </c>
      <c r="J45" s="511"/>
      <c r="K45" s="525"/>
      <c r="L45" s="514">
        <f t="shared" si="9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1267849.815659197</v>
      </c>
      <c r="E46" s="522">
        <f>IF(+I14&lt;F45,I14,D46)</f>
        <v>90808.71428571429</v>
      </c>
      <c r="F46" s="523">
        <f t="shared" si="6"/>
        <v>1177041.1013734827</v>
      </c>
      <c r="G46" s="524">
        <f t="shared" si="7"/>
        <v>221387.86119715683</v>
      </c>
      <c r="H46" s="491">
        <f t="shared" si="8"/>
        <v>221387.86119715683</v>
      </c>
      <c r="I46" s="511">
        <f t="shared" si="0"/>
        <v>0</v>
      </c>
      <c r="J46" s="511"/>
      <c r="K46" s="525"/>
      <c r="L46" s="514">
        <f t="shared" si="9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1177041.1013734827</v>
      </c>
      <c r="E47" s="522">
        <f>IF(+I14&lt;F46,I14,D47)</f>
        <v>90808.71428571429</v>
      </c>
      <c r="F47" s="523">
        <f t="shared" si="6"/>
        <v>1086232.3870877684</v>
      </c>
      <c r="G47" s="524">
        <f t="shared" si="7"/>
        <v>211687.85833736055</v>
      </c>
      <c r="H47" s="491">
        <f t="shared" si="8"/>
        <v>211687.85833736055</v>
      </c>
      <c r="I47" s="511">
        <f t="shared" si="0"/>
        <v>0</v>
      </c>
      <c r="J47" s="511"/>
      <c r="K47" s="525"/>
      <c r="L47" s="514">
        <f t="shared" si="9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1086232.3870877684</v>
      </c>
      <c r="E48" s="522">
        <f>IF(+I14&lt;F47,I14,D48)</f>
        <v>90808.71428571429</v>
      </c>
      <c r="F48" s="523">
        <f t="shared" si="6"/>
        <v>995423.67280205409</v>
      </c>
      <c r="G48" s="524">
        <f t="shared" si="7"/>
        <v>201987.85547756427</v>
      </c>
      <c r="H48" s="491">
        <f t="shared" si="8"/>
        <v>201987.85547756427</v>
      </c>
      <c r="I48" s="511">
        <f t="shared" si="0"/>
        <v>0</v>
      </c>
      <c r="J48" s="511"/>
      <c r="K48" s="525"/>
      <c r="L48" s="514">
        <f t="shared" si="9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995423.67280205409</v>
      </c>
      <c r="E49" s="522">
        <f>IF(+I14&lt;F48,I14,D49)</f>
        <v>90808.71428571429</v>
      </c>
      <c r="F49" s="523">
        <f t="shared" si="6"/>
        <v>904614.95851633977</v>
      </c>
      <c r="G49" s="524">
        <f t="shared" si="7"/>
        <v>192287.85261776793</v>
      </c>
      <c r="H49" s="491">
        <f t="shared" si="8"/>
        <v>192287.85261776793</v>
      </c>
      <c r="I49" s="511">
        <f t="shared" si="0"/>
        <v>0</v>
      </c>
      <c r="J49" s="511"/>
      <c r="K49" s="525"/>
      <c r="L49" s="514">
        <f t="shared" si="9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904614.95851633977</v>
      </c>
      <c r="E50" s="522">
        <f>IF(+I14&lt;F49,I14,D50)</f>
        <v>90808.71428571429</v>
      </c>
      <c r="F50" s="523">
        <f t="shared" si="6"/>
        <v>813806.24423062545</v>
      </c>
      <c r="G50" s="524">
        <f t="shared" si="7"/>
        <v>182587.84975797165</v>
      </c>
      <c r="H50" s="491">
        <f t="shared" si="8"/>
        <v>182587.84975797165</v>
      </c>
      <c r="I50" s="511">
        <f t="shared" si="0"/>
        <v>0</v>
      </c>
      <c r="J50" s="511"/>
      <c r="K50" s="525"/>
      <c r="L50" s="514">
        <f t="shared" si="9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813806.24423062545</v>
      </c>
      <c r="E51" s="522">
        <f>IF(+I14&lt;F50,I14,D51)</f>
        <v>90808.71428571429</v>
      </c>
      <c r="F51" s="523">
        <f t="shared" si="6"/>
        <v>722997.52994491113</v>
      </c>
      <c r="G51" s="524">
        <f t="shared" si="7"/>
        <v>172887.84689817531</v>
      </c>
      <c r="H51" s="491">
        <f t="shared" si="8"/>
        <v>172887.84689817531</v>
      </c>
      <c r="I51" s="511">
        <f t="shared" si="0"/>
        <v>0</v>
      </c>
      <c r="J51" s="511"/>
      <c r="K51" s="525"/>
      <c r="L51" s="514">
        <f t="shared" si="9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722997.52994491113</v>
      </c>
      <c r="E52" s="522">
        <f>IF(+I14&lt;F51,I14,D52)</f>
        <v>90808.71428571429</v>
      </c>
      <c r="F52" s="523">
        <f t="shared" si="6"/>
        <v>632188.81565919681</v>
      </c>
      <c r="G52" s="524">
        <f t="shared" si="7"/>
        <v>163187.84403837903</v>
      </c>
      <c r="H52" s="491">
        <f t="shared" si="8"/>
        <v>163187.84403837903</v>
      </c>
      <c r="I52" s="511">
        <f t="shared" si="0"/>
        <v>0</v>
      </c>
      <c r="J52" s="511"/>
      <c r="K52" s="525"/>
      <c r="L52" s="514">
        <f t="shared" si="9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632188.81565919681</v>
      </c>
      <c r="E53" s="522">
        <f>IF(+I14&lt;F52,I14,D53)</f>
        <v>90808.71428571429</v>
      </c>
      <c r="F53" s="523">
        <f t="shared" si="6"/>
        <v>541380.1013734825</v>
      </c>
      <c r="G53" s="524">
        <f t="shared" si="7"/>
        <v>153487.84117858272</v>
      </c>
      <c r="H53" s="491">
        <f t="shared" si="8"/>
        <v>153487.84117858272</v>
      </c>
      <c r="I53" s="511">
        <f t="shared" si="0"/>
        <v>0</v>
      </c>
      <c r="J53" s="511"/>
      <c r="K53" s="525"/>
      <c r="L53" s="514">
        <f t="shared" si="9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541380.1013734825</v>
      </c>
      <c r="E54" s="522">
        <f>IF(+I14&lt;F53,I14,D54)</f>
        <v>90808.71428571429</v>
      </c>
      <c r="F54" s="523">
        <f t="shared" si="6"/>
        <v>450571.38708776818</v>
      </c>
      <c r="G54" s="524">
        <f t="shared" si="7"/>
        <v>143787.83831878641</v>
      </c>
      <c r="H54" s="491">
        <f t="shared" si="8"/>
        <v>143787.83831878641</v>
      </c>
      <c r="I54" s="511">
        <f t="shared" si="0"/>
        <v>0</v>
      </c>
      <c r="J54" s="511"/>
      <c r="K54" s="525"/>
      <c r="L54" s="514">
        <f t="shared" si="9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450571.38708776818</v>
      </c>
      <c r="E55" s="522">
        <f>IF(+I14&lt;F54,I14,D55)</f>
        <v>90808.71428571429</v>
      </c>
      <c r="F55" s="523">
        <f t="shared" si="6"/>
        <v>359762.67280205386</v>
      </c>
      <c r="G55" s="524">
        <f t="shared" si="7"/>
        <v>134087.8354589901</v>
      </c>
      <c r="H55" s="491">
        <f t="shared" si="8"/>
        <v>134087.8354589901</v>
      </c>
      <c r="I55" s="511">
        <f t="shared" si="0"/>
        <v>0</v>
      </c>
      <c r="J55" s="511"/>
      <c r="K55" s="525"/>
      <c r="L55" s="514">
        <f t="shared" si="9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359762.67280205386</v>
      </c>
      <c r="E56" s="522">
        <f>IF(+I14&lt;F55,I14,D56)</f>
        <v>90808.71428571429</v>
      </c>
      <c r="F56" s="523">
        <f t="shared" si="6"/>
        <v>268953.95851633954</v>
      </c>
      <c r="G56" s="524">
        <f t="shared" si="7"/>
        <v>124387.83259919379</v>
      </c>
      <c r="H56" s="491">
        <f t="shared" si="8"/>
        <v>124387.83259919379</v>
      </c>
      <c r="I56" s="511">
        <f t="shared" si="0"/>
        <v>0</v>
      </c>
      <c r="J56" s="511"/>
      <c r="K56" s="525"/>
      <c r="L56" s="514">
        <f t="shared" si="9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268953.95851633954</v>
      </c>
      <c r="E57" s="522">
        <f>IF(+I14&lt;F56,I14,D57)</f>
        <v>90808.71428571429</v>
      </c>
      <c r="F57" s="523">
        <f t="shared" si="6"/>
        <v>178145.24423062525</v>
      </c>
      <c r="G57" s="524">
        <f t="shared" si="7"/>
        <v>114687.82973939749</v>
      </c>
      <c r="H57" s="491">
        <f t="shared" si="8"/>
        <v>114687.82973939749</v>
      </c>
      <c r="I57" s="511">
        <f t="shared" si="0"/>
        <v>0</v>
      </c>
      <c r="J57" s="511"/>
      <c r="K57" s="525"/>
      <c r="L57" s="514">
        <f t="shared" si="9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178145.24423062525</v>
      </c>
      <c r="E58" s="522">
        <f>IF(+I14&lt;F57,I14,D58)</f>
        <v>90808.71428571429</v>
      </c>
      <c r="F58" s="523">
        <f t="shared" si="6"/>
        <v>87336.529944910959</v>
      </c>
      <c r="G58" s="524">
        <f t="shared" si="7"/>
        <v>104987.8268796012</v>
      </c>
      <c r="H58" s="491">
        <f t="shared" si="8"/>
        <v>104987.8268796012</v>
      </c>
      <c r="I58" s="511">
        <f t="shared" si="0"/>
        <v>0</v>
      </c>
      <c r="J58" s="511"/>
      <c r="K58" s="525"/>
      <c r="L58" s="514">
        <f t="shared" si="9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87336.529944910959</v>
      </c>
      <c r="E59" s="522">
        <f>IF(+I14&lt;F58,I14,D59)</f>
        <v>87336.529944910959</v>
      </c>
      <c r="F59" s="523">
        <f t="shared" si="6"/>
        <v>0</v>
      </c>
      <c r="G59" s="524">
        <f t="shared" si="7"/>
        <v>92001.085526905328</v>
      </c>
      <c r="H59" s="491">
        <f t="shared" si="8"/>
        <v>92001.085526905328</v>
      </c>
      <c r="I59" s="511">
        <f t="shared" si="0"/>
        <v>0</v>
      </c>
      <c r="J59" s="511"/>
      <c r="K59" s="525"/>
      <c r="L59" s="514">
        <f t="shared" si="9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6"/>
        <v>0</v>
      </c>
      <c r="G60" s="524">
        <f t="shared" si="7"/>
        <v>0</v>
      </c>
      <c r="H60" s="491">
        <f t="shared" si="8"/>
        <v>0</v>
      </c>
      <c r="I60" s="511">
        <f t="shared" si="0"/>
        <v>0</v>
      </c>
      <c r="J60" s="511"/>
      <c r="K60" s="525"/>
      <c r="L60" s="514">
        <f t="shared" si="9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9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9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9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9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9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9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9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9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9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9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9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9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3813966</v>
      </c>
      <c r="F73" s="375"/>
      <c r="G73" s="375">
        <f>SUM(G17:G72)</f>
        <v>12626026.333386188</v>
      </c>
      <c r="H73" s="375">
        <f>SUM(H17:H72)</f>
        <v>12626026.333386188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481307.93404609448</v>
      </c>
      <c r="N87" s="546">
        <f>IF(J92&lt;D11,0,VLOOKUP(J92,C17:O72,11))</f>
        <v>481307.93404609448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510375.13114474603</v>
      </c>
      <c r="N88" s="550">
        <f>IF(J92&lt;D11,0,VLOOKUP(J92,C99:P154,7))</f>
        <v>510375.13114474603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29067.197098651552</v>
      </c>
      <c r="N89" s="555">
        <f>+N88-N87</f>
        <v>29067.197098651552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3813966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93023.560975609755</v>
      </c>
      <c r="K96" s="375"/>
      <c r="L96" s="375"/>
      <c r="M96" s="375"/>
      <c r="N96" s="375"/>
      <c r="O96" s="375"/>
      <c r="P96" s="272"/>
    </row>
    <row r="97" spans="1:16" ht="38.25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0</v>
      </c>
      <c r="F99" s="631">
        <v>3813966</v>
      </c>
      <c r="G99" s="631">
        <v>1906983</v>
      </c>
      <c r="H99" s="633">
        <v>204124.50256642039</v>
      </c>
      <c r="I99" s="634">
        <v>204124.50256642039</v>
      </c>
      <c r="J99" s="514">
        <f t="shared" ref="J99:J130" si="10">+I99-H99</f>
        <v>0</v>
      </c>
      <c r="K99" s="514"/>
      <c r="L99" s="512">
        <f>+H99</f>
        <v>204124.50256642039</v>
      </c>
      <c r="M99" s="513">
        <f t="shared" ref="M99:M100" si="11">IF(L99&lt;&gt;0,+H99-L99,0)</f>
        <v>0</v>
      </c>
      <c r="N99" s="512">
        <f>+I99</f>
        <v>204124.50256642039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/>
      </c>
      <c r="C100" s="507">
        <f>IF(D93="","-",+C99+1)</f>
        <v>2020</v>
      </c>
      <c r="D100" s="629">
        <v>3813966</v>
      </c>
      <c r="E100" s="630">
        <v>90808.71428571429</v>
      </c>
      <c r="F100" s="631">
        <v>3723157.2857142859</v>
      </c>
      <c r="G100" s="631">
        <v>3768561.6428571427</v>
      </c>
      <c r="H100" s="633">
        <v>496207.33322313288</v>
      </c>
      <c r="I100" s="634">
        <v>496207.33322313288</v>
      </c>
      <c r="J100" s="514">
        <f t="shared" si="10"/>
        <v>0</v>
      </c>
      <c r="K100" s="514"/>
      <c r="L100" s="655">
        <f>+H100</f>
        <v>496207.33322313288</v>
      </c>
      <c r="M100" s="514">
        <f t="shared" si="11"/>
        <v>0</v>
      </c>
      <c r="N100" s="655">
        <f>+I100</f>
        <v>496207.33322313288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2021</v>
      </c>
      <c r="D101" s="374">
        <f>IF(F100+SUM(E$99:E100)=D$92,F100,D$92-SUM(E$99:E100))</f>
        <v>3723157.2857142859</v>
      </c>
      <c r="E101" s="522">
        <f>IF(+J96&lt;F100,J96,D101)</f>
        <v>93023.560975609755</v>
      </c>
      <c r="F101" s="523">
        <f t="shared" ref="F101:F154" si="15">+D101-E101</f>
        <v>3630133.7247386761</v>
      </c>
      <c r="G101" s="523">
        <f t="shared" ref="G101:G154" si="16">+(F101+D101)/2</f>
        <v>3676645.5052264808</v>
      </c>
      <c r="H101" s="526">
        <f t="shared" ref="H101:H154" si="17">+J$94*G101+E101</f>
        <v>510375.13114474603</v>
      </c>
      <c r="I101" s="577">
        <f t="shared" ref="I101:I154" si="18">+J$95*G101+E101</f>
        <v>510375.13114474603</v>
      </c>
      <c r="J101" s="514">
        <f t="shared" si="10"/>
        <v>0</v>
      </c>
      <c r="K101" s="514"/>
      <c r="L101" s="525"/>
      <c r="M101" s="514">
        <f t="shared" ref="M101:M130" si="19">IF(L101&lt;&gt;0,+H101-L101,0)</f>
        <v>0</v>
      </c>
      <c r="N101" s="525"/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2022</v>
      </c>
      <c r="D102" s="374">
        <f>IF(F101+SUM(E$99:E101)=D$92,F101,D$92-SUM(E$99:E101))</f>
        <v>3630133.7247386761</v>
      </c>
      <c r="E102" s="522">
        <f>IF(+J96&lt;F101,J96,D102)</f>
        <v>93023.560975609755</v>
      </c>
      <c r="F102" s="523">
        <f t="shared" si="15"/>
        <v>3537110.1637630663</v>
      </c>
      <c r="G102" s="523">
        <f t="shared" si="16"/>
        <v>3583621.9442508714</v>
      </c>
      <c r="H102" s="526">
        <f t="shared" si="17"/>
        <v>499815.63358624984</v>
      </c>
      <c r="I102" s="577">
        <f t="shared" si="18"/>
        <v>499815.63358624984</v>
      </c>
      <c r="J102" s="514">
        <f t="shared" si="10"/>
        <v>0</v>
      </c>
      <c r="K102" s="514"/>
      <c r="L102" s="525"/>
      <c r="M102" s="514">
        <f t="shared" si="19"/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2023</v>
      </c>
      <c r="D103" s="374">
        <f>IF(F102+SUM(E$99:E102)=D$92,F102,D$92-SUM(E$99:E102))</f>
        <v>3537110.1637630663</v>
      </c>
      <c r="E103" s="522">
        <f>IF(+J96&lt;F102,J96,D103)</f>
        <v>93023.560975609755</v>
      </c>
      <c r="F103" s="523">
        <f t="shared" si="15"/>
        <v>3444086.6027874565</v>
      </c>
      <c r="G103" s="523">
        <f t="shared" si="16"/>
        <v>3490598.3832752611</v>
      </c>
      <c r="H103" s="526">
        <f t="shared" si="17"/>
        <v>489256.13602775359</v>
      </c>
      <c r="I103" s="577">
        <f t="shared" si="18"/>
        <v>489256.13602775359</v>
      </c>
      <c r="J103" s="514">
        <f t="shared" si="10"/>
        <v>0</v>
      </c>
      <c r="K103" s="514"/>
      <c r="L103" s="525"/>
      <c r="M103" s="514">
        <f t="shared" si="19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2024</v>
      </c>
      <c r="D104" s="374">
        <f>IF(F103+SUM(E$99:E103)=D$92,F103,D$92-SUM(E$99:E103))</f>
        <v>3444086.6027874565</v>
      </c>
      <c r="E104" s="522">
        <f>IF(+J96&lt;F103,J96,D104)</f>
        <v>93023.560975609755</v>
      </c>
      <c r="F104" s="523">
        <f t="shared" si="15"/>
        <v>3351063.0418118467</v>
      </c>
      <c r="G104" s="523">
        <f t="shared" si="16"/>
        <v>3397574.8222996518</v>
      </c>
      <c r="H104" s="526">
        <f t="shared" si="17"/>
        <v>478696.63846925739</v>
      </c>
      <c r="I104" s="577">
        <f t="shared" si="18"/>
        <v>478696.63846925739</v>
      </c>
      <c r="J104" s="514">
        <f t="shared" si="10"/>
        <v>0</v>
      </c>
      <c r="K104" s="514"/>
      <c r="L104" s="525"/>
      <c r="M104" s="514">
        <f t="shared" si="19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2025</v>
      </c>
      <c r="D105" s="374">
        <f>IF(F104+SUM(E$99:E104)=D$92,F104,D$92-SUM(E$99:E104))</f>
        <v>3351063.0418118467</v>
      </c>
      <c r="E105" s="522">
        <f>IF(+J96&lt;F104,J96,D105)</f>
        <v>93023.560975609755</v>
      </c>
      <c r="F105" s="523">
        <f t="shared" si="15"/>
        <v>3258039.4808362368</v>
      </c>
      <c r="G105" s="523">
        <f t="shared" si="16"/>
        <v>3304551.2613240415</v>
      </c>
      <c r="H105" s="526">
        <f t="shared" si="17"/>
        <v>468137.14091076114</v>
      </c>
      <c r="I105" s="577">
        <f t="shared" si="18"/>
        <v>468137.14091076114</v>
      </c>
      <c r="J105" s="514">
        <f t="shared" si="10"/>
        <v>0</v>
      </c>
      <c r="K105" s="514"/>
      <c r="L105" s="525"/>
      <c r="M105" s="514">
        <f t="shared" si="19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2026</v>
      </c>
      <c r="D106" s="374">
        <f>IF(F105+SUM(E$99:E105)=D$92,F105,D$92-SUM(E$99:E105))</f>
        <v>3258039.4808362368</v>
      </c>
      <c r="E106" s="522">
        <f>IF(+J96&lt;F105,J96,D106)</f>
        <v>93023.560975609755</v>
      </c>
      <c r="F106" s="523">
        <f t="shared" si="15"/>
        <v>3165015.919860627</v>
      </c>
      <c r="G106" s="523">
        <f t="shared" si="16"/>
        <v>3211527.7003484322</v>
      </c>
      <c r="H106" s="526">
        <f t="shared" si="17"/>
        <v>457577.64335226495</v>
      </c>
      <c r="I106" s="577">
        <f t="shared" si="18"/>
        <v>457577.64335226495</v>
      </c>
      <c r="J106" s="514">
        <f t="shared" si="10"/>
        <v>0</v>
      </c>
      <c r="K106" s="514"/>
      <c r="L106" s="525"/>
      <c r="M106" s="514">
        <f t="shared" si="19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2027</v>
      </c>
      <c r="D107" s="374">
        <f>IF(F106+SUM(E$99:E106)=D$92,F106,D$92-SUM(E$99:E106))</f>
        <v>3165015.919860627</v>
      </c>
      <c r="E107" s="522">
        <f>IF(+J96&lt;F106,J96,D107)</f>
        <v>93023.560975609755</v>
      </c>
      <c r="F107" s="523">
        <f t="shared" si="15"/>
        <v>3071992.3588850172</v>
      </c>
      <c r="G107" s="523">
        <f t="shared" si="16"/>
        <v>3118504.1393728219</v>
      </c>
      <c r="H107" s="526">
        <f t="shared" si="17"/>
        <v>447018.14579376864</v>
      </c>
      <c r="I107" s="577">
        <f t="shared" si="18"/>
        <v>447018.14579376864</v>
      </c>
      <c r="J107" s="514">
        <f t="shared" si="10"/>
        <v>0</v>
      </c>
      <c r="K107" s="514"/>
      <c r="L107" s="525"/>
      <c r="M107" s="514">
        <f t="shared" si="19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2028</v>
      </c>
      <c r="D108" s="374">
        <f>IF(F107+SUM(E$99:E107)=D$92,F107,D$92-SUM(E$99:E107))</f>
        <v>3071992.3588850172</v>
      </c>
      <c r="E108" s="522">
        <f>IF(+J96&lt;F107,J96,D108)</f>
        <v>93023.560975609755</v>
      </c>
      <c r="F108" s="523">
        <f t="shared" si="15"/>
        <v>2978968.7979094074</v>
      </c>
      <c r="G108" s="523">
        <f t="shared" si="16"/>
        <v>3025480.5783972126</v>
      </c>
      <c r="H108" s="526">
        <f t="shared" si="17"/>
        <v>436458.6482352725</v>
      </c>
      <c r="I108" s="577">
        <f t="shared" si="18"/>
        <v>436458.6482352725</v>
      </c>
      <c r="J108" s="514">
        <f t="shared" si="10"/>
        <v>0</v>
      </c>
      <c r="K108" s="514"/>
      <c r="L108" s="525"/>
      <c r="M108" s="514">
        <f t="shared" si="19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2029</v>
      </c>
      <c r="D109" s="374">
        <f>IF(F108+SUM(E$99:E108)=D$92,F108,D$92-SUM(E$99:E108))</f>
        <v>2978968.7979094074</v>
      </c>
      <c r="E109" s="522">
        <f>IF(+J96&lt;F108,J96,D109)</f>
        <v>93023.560975609755</v>
      </c>
      <c r="F109" s="523">
        <f t="shared" si="15"/>
        <v>2885945.2369337976</v>
      </c>
      <c r="G109" s="523">
        <f t="shared" si="16"/>
        <v>2932457.0174216023</v>
      </c>
      <c r="H109" s="526">
        <f t="shared" si="17"/>
        <v>425899.15067677619</v>
      </c>
      <c r="I109" s="577">
        <f t="shared" si="18"/>
        <v>425899.15067677619</v>
      </c>
      <c r="J109" s="514">
        <f t="shared" si="10"/>
        <v>0</v>
      </c>
      <c r="K109" s="514"/>
      <c r="L109" s="525"/>
      <c r="M109" s="514">
        <f t="shared" si="19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2030</v>
      </c>
      <c r="D110" s="374">
        <f>IF(F109+SUM(E$99:E109)=D$92,F109,D$92-SUM(E$99:E109))</f>
        <v>2885945.2369337976</v>
      </c>
      <c r="E110" s="522">
        <f>IF(+J96&lt;F109,J96,D110)</f>
        <v>93023.560975609755</v>
      </c>
      <c r="F110" s="523">
        <f t="shared" si="15"/>
        <v>2792921.6759581878</v>
      </c>
      <c r="G110" s="523">
        <f t="shared" si="16"/>
        <v>2839433.4564459929</v>
      </c>
      <c r="H110" s="526">
        <f t="shared" si="17"/>
        <v>415339.65311828005</v>
      </c>
      <c r="I110" s="577">
        <f t="shared" si="18"/>
        <v>415339.65311828005</v>
      </c>
      <c r="J110" s="514">
        <f t="shared" si="10"/>
        <v>0</v>
      </c>
      <c r="K110" s="514"/>
      <c r="L110" s="525"/>
      <c r="M110" s="514">
        <f t="shared" si="19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2031</v>
      </c>
      <c r="D111" s="374">
        <f>IF(F110+SUM(E$99:E110)=D$92,F110,D$92-SUM(E$99:E110))</f>
        <v>2792921.6759581878</v>
      </c>
      <c r="E111" s="522">
        <f>IF(+J96&lt;F110,J96,D111)</f>
        <v>93023.560975609755</v>
      </c>
      <c r="F111" s="523">
        <f t="shared" si="15"/>
        <v>2699898.114982578</v>
      </c>
      <c r="G111" s="523">
        <f t="shared" si="16"/>
        <v>2746409.8954703826</v>
      </c>
      <c r="H111" s="526">
        <f t="shared" si="17"/>
        <v>404780.15555978374</v>
      </c>
      <c r="I111" s="577">
        <f t="shared" si="18"/>
        <v>404780.15555978374</v>
      </c>
      <c r="J111" s="514">
        <f t="shared" si="10"/>
        <v>0</v>
      </c>
      <c r="K111" s="514"/>
      <c r="L111" s="525"/>
      <c r="M111" s="514">
        <f t="shared" si="19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2032</v>
      </c>
      <c r="D112" s="374">
        <f>IF(F111+SUM(E$99:E111)=D$92,F111,D$92-SUM(E$99:E111))</f>
        <v>2699898.114982578</v>
      </c>
      <c r="E112" s="522">
        <f>IF(+J96&lt;F111,J96,D112)</f>
        <v>93023.560975609755</v>
      </c>
      <c r="F112" s="523">
        <f t="shared" si="15"/>
        <v>2606874.5540069682</v>
      </c>
      <c r="G112" s="523">
        <f t="shared" si="16"/>
        <v>2653386.3344947733</v>
      </c>
      <c r="H112" s="526">
        <f t="shared" si="17"/>
        <v>394220.65800128761</v>
      </c>
      <c r="I112" s="577">
        <f t="shared" si="18"/>
        <v>394220.65800128761</v>
      </c>
      <c r="J112" s="514">
        <f t="shared" si="10"/>
        <v>0</v>
      </c>
      <c r="K112" s="514"/>
      <c r="L112" s="525"/>
      <c r="M112" s="514">
        <f t="shared" si="19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2033</v>
      </c>
      <c r="D113" s="374">
        <f>IF(F112+SUM(E$99:E112)=D$92,F112,D$92-SUM(E$99:E112))</f>
        <v>2606874.5540069682</v>
      </c>
      <c r="E113" s="522">
        <f>IF(+J96&lt;F112,J96,D113)</f>
        <v>93023.560975609755</v>
      </c>
      <c r="F113" s="523">
        <f t="shared" si="15"/>
        <v>2513850.9930313583</v>
      </c>
      <c r="G113" s="523">
        <f t="shared" si="16"/>
        <v>2560362.773519163</v>
      </c>
      <c r="H113" s="526">
        <f t="shared" si="17"/>
        <v>383661.1604427913</v>
      </c>
      <c r="I113" s="577">
        <f t="shared" si="18"/>
        <v>383661.1604427913</v>
      </c>
      <c r="J113" s="514">
        <f t="shared" si="10"/>
        <v>0</v>
      </c>
      <c r="K113" s="514"/>
      <c r="L113" s="525"/>
      <c r="M113" s="514">
        <f t="shared" si="19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2034</v>
      </c>
      <c r="D114" s="374">
        <f>IF(F113+SUM(E$99:E113)=D$92,F113,D$92-SUM(E$99:E113))</f>
        <v>2513850.9930313583</v>
      </c>
      <c r="E114" s="522">
        <f>IF(+J96&lt;F113,J96,D114)</f>
        <v>93023.560975609755</v>
      </c>
      <c r="F114" s="523">
        <f t="shared" si="15"/>
        <v>2420827.4320557485</v>
      </c>
      <c r="G114" s="523">
        <f t="shared" si="16"/>
        <v>2467339.2125435537</v>
      </c>
      <c r="H114" s="526">
        <f t="shared" si="17"/>
        <v>373101.66288429516</v>
      </c>
      <c r="I114" s="577">
        <f t="shared" si="18"/>
        <v>373101.66288429516</v>
      </c>
      <c r="J114" s="514">
        <f t="shared" si="10"/>
        <v>0</v>
      </c>
      <c r="K114" s="514"/>
      <c r="L114" s="525"/>
      <c r="M114" s="514">
        <f t="shared" si="19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2035</v>
      </c>
      <c r="D115" s="374">
        <f>IF(F114+SUM(E$99:E114)=D$92,F114,D$92-SUM(E$99:E114))</f>
        <v>2420827.4320557485</v>
      </c>
      <c r="E115" s="522">
        <f>IF(+J96&lt;F114,J96,D115)</f>
        <v>93023.560975609755</v>
      </c>
      <c r="F115" s="523">
        <f t="shared" si="15"/>
        <v>2327803.8710801387</v>
      </c>
      <c r="G115" s="523">
        <f t="shared" si="16"/>
        <v>2374315.6515679434</v>
      </c>
      <c r="H115" s="526">
        <f t="shared" si="17"/>
        <v>362542.16532579885</v>
      </c>
      <c r="I115" s="577">
        <f t="shared" si="18"/>
        <v>362542.16532579885</v>
      </c>
      <c r="J115" s="514">
        <f t="shared" si="10"/>
        <v>0</v>
      </c>
      <c r="K115" s="514"/>
      <c r="L115" s="525"/>
      <c r="M115" s="514">
        <f t="shared" si="19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2036</v>
      </c>
      <c r="D116" s="374">
        <f>IF(F115+SUM(E$99:E115)=D$92,F115,D$92-SUM(E$99:E115))</f>
        <v>2327803.8710801387</v>
      </c>
      <c r="E116" s="522">
        <f>IF(+J96&lt;F115,J96,D116)</f>
        <v>93023.560975609755</v>
      </c>
      <c r="F116" s="523">
        <f t="shared" si="15"/>
        <v>2234780.3101045289</v>
      </c>
      <c r="G116" s="523">
        <f t="shared" si="16"/>
        <v>2281292.090592334</v>
      </c>
      <c r="H116" s="526">
        <f t="shared" si="17"/>
        <v>351982.66776730272</v>
      </c>
      <c r="I116" s="577">
        <f t="shared" si="18"/>
        <v>351982.66776730272</v>
      </c>
      <c r="J116" s="514">
        <f t="shared" si="10"/>
        <v>0</v>
      </c>
      <c r="K116" s="514"/>
      <c r="L116" s="525"/>
      <c r="M116" s="514">
        <f t="shared" si="19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2037</v>
      </c>
      <c r="D117" s="374">
        <f>IF(F116+SUM(E$99:E116)=D$92,F116,D$92-SUM(E$99:E116))</f>
        <v>2234780.3101045289</v>
      </c>
      <c r="E117" s="522">
        <f>IF(+J96&lt;F116,J96,D117)</f>
        <v>93023.560975609755</v>
      </c>
      <c r="F117" s="523">
        <f t="shared" si="15"/>
        <v>2141756.7491289191</v>
      </c>
      <c r="G117" s="523">
        <f t="shared" si="16"/>
        <v>2188268.5296167238</v>
      </c>
      <c r="H117" s="526">
        <f t="shared" si="17"/>
        <v>341423.1702088064</v>
      </c>
      <c r="I117" s="577">
        <f t="shared" si="18"/>
        <v>341423.1702088064</v>
      </c>
      <c r="J117" s="514">
        <f t="shared" si="10"/>
        <v>0</v>
      </c>
      <c r="K117" s="514"/>
      <c r="L117" s="525"/>
      <c r="M117" s="514">
        <f t="shared" si="19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2038</v>
      </c>
      <c r="D118" s="374">
        <f>IF(F117+SUM(E$99:E117)=D$92,F117,D$92-SUM(E$99:E117))</f>
        <v>2141756.7491289191</v>
      </c>
      <c r="E118" s="522">
        <f>IF(+J96&lt;F117,J96,D118)</f>
        <v>93023.560975609755</v>
      </c>
      <c r="F118" s="523">
        <f t="shared" si="15"/>
        <v>2048733.1881533093</v>
      </c>
      <c r="G118" s="523">
        <f t="shared" si="16"/>
        <v>2095244.9686411142</v>
      </c>
      <c r="H118" s="526">
        <f t="shared" si="17"/>
        <v>330863.67265031021</v>
      </c>
      <c r="I118" s="577">
        <f t="shared" si="18"/>
        <v>330863.67265031021</v>
      </c>
      <c r="J118" s="514">
        <f t="shared" si="10"/>
        <v>0</v>
      </c>
      <c r="K118" s="514"/>
      <c r="L118" s="525"/>
      <c r="M118" s="514">
        <f t="shared" si="19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2039</v>
      </c>
      <c r="D119" s="374">
        <f>IF(F118+SUM(E$99:E118)=D$92,F118,D$92-SUM(E$99:E118))</f>
        <v>2048733.1881533093</v>
      </c>
      <c r="E119" s="522">
        <f>IF(+J96&lt;F118,J96,D119)</f>
        <v>93023.560975609755</v>
      </c>
      <c r="F119" s="523">
        <f t="shared" si="15"/>
        <v>1955709.6271776995</v>
      </c>
      <c r="G119" s="523">
        <f t="shared" si="16"/>
        <v>2002221.4076655044</v>
      </c>
      <c r="H119" s="526">
        <f t="shared" si="17"/>
        <v>320304.17509181402</v>
      </c>
      <c r="I119" s="577">
        <f t="shared" si="18"/>
        <v>320304.17509181402</v>
      </c>
      <c r="J119" s="514">
        <f t="shared" si="10"/>
        <v>0</v>
      </c>
      <c r="K119" s="514"/>
      <c r="L119" s="525"/>
      <c r="M119" s="514">
        <f t="shared" si="19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2040</v>
      </c>
      <c r="D120" s="374">
        <f>IF(F119+SUM(E$99:E119)=D$92,F119,D$92-SUM(E$99:E119))</f>
        <v>1955709.6271776995</v>
      </c>
      <c r="E120" s="522">
        <f>IF(+J96&lt;F119,J96,D120)</f>
        <v>93023.560975609755</v>
      </c>
      <c r="F120" s="523">
        <f t="shared" si="15"/>
        <v>1862686.0662020897</v>
      </c>
      <c r="G120" s="523">
        <f t="shared" si="16"/>
        <v>1909197.8466898946</v>
      </c>
      <c r="H120" s="526">
        <f t="shared" si="17"/>
        <v>309744.67753331776</v>
      </c>
      <c r="I120" s="577">
        <f t="shared" si="18"/>
        <v>309744.67753331776</v>
      </c>
      <c r="J120" s="514">
        <f t="shared" si="10"/>
        <v>0</v>
      </c>
      <c r="K120" s="514"/>
      <c r="L120" s="525"/>
      <c r="M120" s="514">
        <f t="shared" si="19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2041</v>
      </c>
      <c r="D121" s="374">
        <f>IF(F120+SUM(E$99:E120)=D$92,F120,D$92-SUM(E$99:E120))</f>
        <v>1862686.0662020897</v>
      </c>
      <c r="E121" s="522">
        <f>IF(+J96&lt;F120,J96,D121)</f>
        <v>93023.560975609755</v>
      </c>
      <c r="F121" s="523">
        <f t="shared" si="15"/>
        <v>1769662.5052264798</v>
      </c>
      <c r="G121" s="523">
        <f t="shared" si="16"/>
        <v>1816174.2857142847</v>
      </c>
      <c r="H121" s="526">
        <f t="shared" si="17"/>
        <v>299185.17997482151</v>
      </c>
      <c r="I121" s="577">
        <f t="shared" si="18"/>
        <v>299185.17997482151</v>
      </c>
      <c r="J121" s="514">
        <f t="shared" si="10"/>
        <v>0</v>
      </c>
      <c r="K121" s="514"/>
      <c r="L121" s="525"/>
      <c r="M121" s="514">
        <f t="shared" si="19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2042</v>
      </c>
      <c r="D122" s="374">
        <f>IF(F121+SUM(E$99:E121)=D$92,F121,D$92-SUM(E$99:E121))</f>
        <v>1769662.5052264798</v>
      </c>
      <c r="E122" s="522">
        <f>IF(+J96&lt;F121,J96,D122)</f>
        <v>93023.560975609755</v>
      </c>
      <c r="F122" s="523">
        <f t="shared" si="15"/>
        <v>1676638.94425087</v>
      </c>
      <c r="G122" s="523">
        <f t="shared" si="16"/>
        <v>1723150.7247386749</v>
      </c>
      <c r="H122" s="526">
        <f t="shared" si="17"/>
        <v>288625.68241632532</v>
      </c>
      <c r="I122" s="577">
        <f t="shared" si="18"/>
        <v>288625.68241632532</v>
      </c>
      <c r="J122" s="514">
        <f t="shared" si="10"/>
        <v>0</v>
      </c>
      <c r="K122" s="514"/>
      <c r="L122" s="525"/>
      <c r="M122" s="514">
        <f t="shared" si="19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2043</v>
      </c>
      <c r="D123" s="374">
        <f>IF(F122+SUM(E$99:E122)=D$92,F122,D$92-SUM(E$99:E122))</f>
        <v>1676638.94425087</v>
      </c>
      <c r="E123" s="522">
        <f>IF(+J96&lt;F122,J96,D123)</f>
        <v>93023.560975609755</v>
      </c>
      <c r="F123" s="523">
        <f t="shared" si="15"/>
        <v>1583615.3832752602</v>
      </c>
      <c r="G123" s="523">
        <f t="shared" si="16"/>
        <v>1630127.1637630651</v>
      </c>
      <c r="H123" s="526">
        <f t="shared" si="17"/>
        <v>278066.18485782912</v>
      </c>
      <c r="I123" s="577">
        <f t="shared" si="18"/>
        <v>278066.18485782912</v>
      </c>
      <c r="J123" s="514">
        <f t="shared" si="10"/>
        <v>0</v>
      </c>
      <c r="K123" s="514"/>
      <c r="L123" s="525"/>
      <c r="M123" s="514">
        <f t="shared" si="19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2044</v>
      </c>
      <c r="D124" s="374">
        <f>IF(F123+SUM(E$99:E123)=D$92,F123,D$92-SUM(E$99:E123))</f>
        <v>1583615.3832752602</v>
      </c>
      <c r="E124" s="522">
        <f>IF(+J96&lt;F123,J96,D124)</f>
        <v>93023.560975609755</v>
      </c>
      <c r="F124" s="523">
        <f t="shared" si="15"/>
        <v>1490591.8222996504</v>
      </c>
      <c r="G124" s="523">
        <f t="shared" si="16"/>
        <v>1537103.6027874553</v>
      </c>
      <c r="H124" s="526">
        <f t="shared" si="17"/>
        <v>267506.68729933287</v>
      </c>
      <c r="I124" s="577">
        <f t="shared" si="18"/>
        <v>267506.68729933287</v>
      </c>
      <c r="J124" s="514">
        <f t="shared" si="10"/>
        <v>0</v>
      </c>
      <c r="K124" s="514"/>
      <c r="L124" s="525"/>
      <c r="M124" s="514">
        <f t="shared" si="19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2045</v>
      </c>
      <c r="D125" s="374">
        <f>IF(F124+SUM(E$99:E124)=D$92,F124,D$92-SUM(E$99:E124))</f>
        <v>1490591.8222996504</v>
      </c>
      <c r="E125" s="522">
        <f>IF(+J96&lt;F124,J96,D125)</f>
        <v>93023.560975609755</v>
      </c>
      <c r="F125" s="523">
        <f t="shared" si="15"/>
        <v>1397568.2613240406</v>
      </c>
      <c r="G125" s="523">
        <f t="shared" si="16"/>
        <v>1444080.0418118455</v>
      </c>
      <c r="H125" s="526">
        <f t="shared" si="17"/>
        <v>256947.18974083665</v>
      </c>
      <c r="I125" s="577">
        <f t="shared" si="18"/>
        <v>256947.18974083665</v>
      </c>
      <c r="J125" s="514">
        <f t="shared" si="10"/>
        <v>0</v>
      </c>
      <c r="K125" s="514"/>
      <c r="L125" s="525"/>
      <c r="M125" s="514">
        <f t="shared" si="19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2046</v>
      </c>
      <c r="D126" s="374">
        <f>IF(F125+SUM(E$99:E125)=D$92,F125,D$92-SUM(E$99:E125))</f>
        <v>1397568.2613240406</v>
      </c>
      <c r="E126" s="522">
        <f>IF(+J96&lt;F125,J96,D126)</f>
        <v>93023.560975609755</v>
      </c>
      <c r="F126" s="523">
        <f t="shared" si="15"/>
        <v>1304544.7003484308</v>
      </c>
      <c r="G126" s="523">
        <f t="shared" si="16"/>
        <v>1351056.4808362357</v>
      </c>
      <c r="H126" s="526">
        <f t="shared" si="17"/>
        <v>246387.6921823404</v>
      </c>
      <c r="I126" s="577">
        <f t="shared" si="18"/>
        <v>246387.6921823404</v>
      </c>
      <c r="J126" s="514">
        <f t="shared" si="10"/>
        <v>0</v>
      </c>
      <c r="K126" s="514"/>
      <c r="L126" s="525"/>
      <c r="M126" s="514">
        <f t="shared" si="19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2047</v>
      </c>
      <c r="D127" s="374">
        <f>IF(F126+SUM(E$99:E126)=D$92,F126,D$92-SUM(E$99:E126))</f>
        <v>1304544.7003484308</v>
      </c>
      <c r="E127" s="522">
        <f>IF(+J96&lt;F126,J96,D127)</f>
        <v>93023.560975609755</v>
      </c>
      <c r="F127" s="523">
        <f t="shared" si="15"/>
        <v>1211521.139372821</v>
      </c>
      <c r="G127" s="523">
        <f t="shared" si="16"/>
        <v>1258032.9198606259</v>
      </c>
      <c r="H127" s="526">
        <f t="shared" si="17"/>
        <v>235828.19462384417</v>
      </c>
      <c r="I127" s="577">
        <f t="shared" si="18"/>
        <v>235828.19462384417</v>
      </c>
      <c r="J127" s="514">
        <f t="shared" si="10"/>
        <v>0</v>
      </c>
      <c r="K127" s="514"/>
      <c r="L127" s="525"/>
      <c r="M127" s="514">
        <f t="shared" si="19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2048</v>
      </c>
      <c r="D128" s="374">
        <f>IF(F127+SUM(E$99:E127)=D$92,F127,D$92-SUM(E$99:E127))</f>
        <v>1211521.139372821</v>
      </c>
      <c r="E128" s="522">
        <f>IF(+J96&lt;F127,J96,D128)</f>
        <v>93023.560975609755</v>
      </c>
      <c r="F128" s="523">
        <f t="shared" si="15"/>
        <v>1118497.5783972112</v>
      </c>
      <c r="G128" s="523">
        <f t="shared" si="16"/>
        <v>1165009.3588850161</v>
      </c>
      <c r="H128" s="526">
        <f t="shared" si="17"/>
        <v>225268.69706534795</v>
      </c>
      <c r="I128" s="577">
        <f t="shared" si="18"/>
        <v>225268.69706534795</v>
      </c>
      <c r="J128" s="514">
        <f t="shared" si="10"/>
        <v>0</v>
      </c>
      <c r="K128" s="514"/>
      <c r="L128" s="525"/>
      <c r="M128" s="514">
        <f t="shared" si="19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2049</v>
      </c>
      <c r="D129" s="374">
        <f>IF(F128+SUM(E$99:E128)=D$92,F128,D$92-SUM(E$99:E128))</f>
        <v>1118497.5783972112</v>
      </c>
      <c r="E129" s="522">
        <f>IF(+J96&lt;F128,J96,D129)</f>
        <v>93023.560975609755</v>
      </c>
      <c r="F129" s="523">
        <f t="shared" si="15"/>
        <v>1025474.0174216013</v>
      </c>
      <c r="G129" s="523">
        <f t="shared" si="16"/>
        <v>1071985.7979094062</v>
      </c>
      <c r="H129" s="526">
        <f t="shared" si="17"/>
        <v>214709.19950685173</v>
      </c>
      <c r="I129" s="577">
        <f t="shared" si="18"/>
        <v>214709.19950685173</v>
      </c>
      <c r="J129" s="514">
        <f t="shared" si="10"/>
        <v>0</v>
      </c>
      <c r="K129" s="514"/>
      <c r="L129" s="525"/>
      <c r="M129" s="514">
        <f t="shared" si="19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2050</v>
      </c>
      <c r="D130" s="374">
        <f>IF(F129+SUM(E$99:E129)=D$92,F129,D$92-SUM(E$99:E129))</f>
        <v>1025474.0174216013</v>
      </c>
      <c r="E130" s="522">
        <f>IF(+J96&lt;F129,J96,D130)</f>
        <v>93023.560975609755</v>
      </c>
      <c r="F130" s="523">
        <f t="shared" si="15"/>
        <v>932450.45644599153</v>
      </c>
      <c r="G130" s="523">
        <f t="shared" si="16"/>
        <v>978962.23693379643</v>
      </c>
      <c r="H130" s="526">
        <f t="shared" si="17"/>
        <v>204149.70194835551</v>
      </c>
      <c r="I130" s="577">
        <f t="shared" si="18"/>
        <v>204149.70194835551</v>
      </c>
      <c r="J130" s="514">
        <f t="shared" si="10"/>
        <v>0</v>
      </c>
      <c r="K130" s="514"/>
      <c r="L130" s="525"/>
      <c r="M130" s="514">
        <f t="shared" si="19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2051</v>
      </c>
      <c r="D131" s="374">
        <f>IF(F130+SUM(E$99:E130)=D$92,F130,D$92-SUM(E$99:E130))</f>
        <v>932450.45644599153</v>
      </c>
      <c r="E131" s="522">
        <f>IF(+J96&lt;F130,J96,D131)</f>
        <v>93023.560975609755</v>
      </c>
      <c r="F131" s="523">
        <f t="shared" si="15"/>
        <v>839426.89547038171</v>
      </c>
      <c r="G131" s="523">
        <f t="shared" si="16"/>
        <v>885938.67595818662</v>
      </c>
      <c r="H131" s="526">
        <f t="shared" si="17"/>
        <v>193590.20438985928</v>
      </c>
      <c r="I131" s="577">
        <f t="shared" si="18"/>
        <v>193590.20438985928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>
      <c r="B132" s="195" t="str">
        <f t="shared" si="14"/>
        <v/>
      </c>
      <c r="C132" s="507">
        <f>IF(D93="","-",+C131+1)</f>
        <v>2052</v>
      </c>
      <c r="D132" s="374">
        <f>IF(F131+SUM(E$99:E131)=D$92,F131,D$92-SUM(E$99:E131))</f>
        <v>839426.89547038171</v>
      </c>
      <c r="E132" s="522">
        <f>IF(+J96&lt;F131,J96,D132)</f>
        <v>93023.560975609755</v>
      </c>
      <c r="F132" s="523">
        <f t="shared" si="15"/>
        <v>746403.3344947719</v>
      </c>
      <c r="G132" s="523">
        <f t="shared" si="16"/>
        <v>792915.11498257681</v>
      </c>
      <c r="H132" s="526">
        <f t="shared" si="17"/>
        <v>183030.70683136306</v>
      </c>
      <c r="I132" s="577">
        <f t="shared" si="18"/>
        <v>183030.70683136306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>
      <c r="B133" s="195" t="str">
        <f t="shared" si="14"/>
        <v/>
      </c>
      <c r="C133" s="507">
        <f>IF(D93="","-",+C132+1)</f>
        <v>2053</v>
      </c>
      <c r="D133" s="374">
        <f>IF(F132+SUM(E$99:E132)=D$92,F132,D$92-SUM(E$99:E132))</f>
        <v>746403.3344947719</v>
      </c>
      <c r="E133" s="522">
        <f>IF(+J96&lt;F132,J96,D133)</f>
        <v>93023.560975609755</v>
      </c>
      <c r="F133" s="523">
        <f t="shared" si="15"/>
        <v>653379.77351916209</v>
      </c>
      <c r="G133" s="523">
        <f t="shared" si="16"/>
        <v>699891.554006967</v>
      </c>
      <c r="H133" s="526">
        <f t="shared" si="17"/>
        <v>172471.20927286684</v>
      </c>
      <c r="I133" s="577">
        <f t="shared" si="18"/>
        <v>172471.20927286684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>
      <c r="B134" s="195" t="str">
        <f t="shared" si="14"/>
        <v/>
      </c>
      <c r="C134" s="507">
        <f>IF(D93="","-",+C133+1)</f>
        <v>2054</v>
      </c>
      <c r="D134" s="374">
        <f>IF(F133+SUM(E$99:E133)=D$92,F133,D$92-SUM(E$99:E133))</f>
        <v>653379.77351916209</v>
      </c>
      <c r="E134" s="522">
        <f>IF(+J96&lt;F133,J96,D134)</f>
        <v>93023.560975609755</v>
      </c>
      <c r="F134" s="523">
        <f t="shared" si="15"/>
        <v>560356.21254355228</v>
      </c>
      <c r="G134" s="523">
        <f t="shared" si="16"/>
        <v>606867.99303135718</v>
      </c>
      <c r="H134" s="526">
        <f t="shared" si="17"/>
        <v>161911.71171437061</v>
      </c>
      <c r="I134" s="577">
        <f t="shared" si="18"/>
        <v>161911.71171437061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>
      <c r="B135" s="195" t="str">
        <f t="shared" si="14"/>
        <v/>
      </c>
      <c r="C135" s="507">
        <f>IF(D93="","-",+C134+1)</f>
        <v>2055</v>
      </c>
      <c r="D135" s="374">
        <f>IF(F134+SUM(E$99:E134)=D$92,F134,D$92-SUM(E$99:E134))</f>
        <v>560356.21254355228</v>
      </c>
      <c r="E135" s="522">
        <f>IF(+J96&lt;F134,J96,D135)</f>
        <v>93023.560975609755</v>
      </c>
      <c r="F135" s="523">
        <f t="shared" si="15"/>
        <v>467332.65156794252</v>
      </c>
      <c r="G135" s="523">
        <f t="shared" si="16"/>
        <v>513844.43205574737</v>
      </c>
      <c r="H135" s="526">
        <f t="shared" si="17"/>
        <v>151352.21415587439</v>
      </c>
      <c r="I135" s="577">
        <f t="shared" si="18"/>
        <v>151352.21415587439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>
      <c r="B136" s="195" t="str">
        <f t="shared" si="14"/>
        <v/>
      </c>
      <c r="C136" s="507">
        <f>IF(D93="","-",+C135+1)</f>
        <v>2056</v>
      </c>
      <c r="D136" s="374">
        <f>IF(F135+SUM(E$99:E135)=D$92,F135,D$92-SUM(E$99:E135))</f>
        <v>467332.65156794252</v>
      </c>
      <c r="E136" s="522">
        <f>IF(+J96&lt;F135,J96,D136)</f>
        <v>93023.560975609755</v>
      </c>
      <c r="F136" s="523">
        <f t="shared" si="15"/>
        <v>374309.09059233277</v>
      </c>
      <c r="G136" s="523">
        <f t="shared" si="16"/>
        <v>420820.87108013767</v>
      </c>
      <c r="H136" s="526">
        <f t="shared" si="17"/>
        <v>140792.71659737817</v>
      </c>
      <c r="I136" s="577">
        <f t="shared" si="18"/>
        <v>140792.71659737817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>
      <c r="B137" s="195" t="str">
        <f t="shared" si="14"/>
        <v/>
      </c>
      <c r="C137" s="507">
        <f>IF(D93="","-",+C136+1)</f>
        <v>2057</v>
      </c>
      <c r="D137" s="374">
        <f>IF(F136+SUM(E$99:E136)=D$92,F136,D$92-SUM(E$99:E136))</f>
        <v>374309.09059233277</v>
      </c>
      <c r="E137" s="522">
        <f>IF(+J96&lt;F136,J96,D137)</f>
        <v>93023.560975609755</v>
      </c>
      <c r="F137" s="523">
        <f t="shared" si="15"/>
        <v>281285.52961672301</v>
      </c>
      <c r="G137" s="523">
        <f t="shared" si="16"/>
        <v>327797.31010452786</v>
      </c>
      <c r="H137" s="526">
        <f t="shared" si="17"/>
        <v>130233.21903888194</v>
      </c>
      <c r="I137" s="577">
        <f t="shared" si="18"/>
        <v>130233.21903888194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>
      <c r="B138" s="195" t="str">
        <f t="shared" si="14"/>
        <v/>
      </c>
      <c r="C138" s="507">
        <f>IF(D93="","-",+C137+1)</f>
        <v>2058</v>
      </c>
      <c r="D138" s="374">
        <f>IF(F137+SUM(E$99:E137)=D$92,F137,D$92-SUM(E$99:E137))</f>
        <v>281285.52961672301</v>
      </c>
      <c r="E138" s="522">
        <f>IF(+J96&lt;F137,J96,D138)</f>
        <v>93023.560975609755</v>
      </c>
      <c r="F138" s="523">
        <f t="shared" si="15"/>
        <v>188261.96864111326</v>
      </c>
      <c r="G138" s="523">
        <f t="shared" si="16"/>
        <v>234773.74912891813</v>
      </c>
      <c r="H138" s="526">
        <f t="shared" si="17"/>
        <v>119673.72148038574</v>
      </c>
      <c r="I138" s="577">
        <f t="shared" si="18"/>
        <v>119673.72148038574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>
      <c r="B139" s="195" t="str">
        <f t="shared" si="14"/>
        <v/>
      </c>
      <c r="C139" s="507">
        <f>IF(D93="","-",+C138+1)</f>
        <v>2059</v>
      </c>
      <c r="D139" s="374">
        <f>IF(F138+SUM(E$99:E138)=D$92,F138,D$92-SUM(E$99:E138))</f>
        <v>188261.96864111326</v>
      </c>
      <c r="E139" s="522">
        <f>IF(+J96&lt;F138,J96,D139)</f>
        <v>93023.560975609755</v>
      </c>
      <c r="F139" s="523">
        <f t="shared" si="15"/>
        <v>95238.407665503502</v>
      </c>
      <c r="G139" s="523">
        <f t="shared" si="16"/>
        <v>141750.18815330838</v>
      </c>
      <c r="H139" s="526">
        <f t="shared" si="17"/>
        <v>109114.22392188951</v>
      </c>
      <c r="I139" s="577">
        <f t="shared" si="18"/>
        <v>109114.22392188951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>
      <c r="B140" s="195" t="str">
        <f t="shared" si="14"/>
        <v/>
      </c>
      <c r="C140" s="507">
        <f>IF(D93="","-",+C139+1)</f>
        <v>2060</v>
      </c>
      <c r="D140" s="374">
        <f>IF(F139+SUM(E$99:E139)=D$92,F139,D$92-SUM(E$99:E139))</f>
        <v>95238.407665503502</v>
      </c>
      <c r="E140" s="522">
        <f>IF(+J96&lt;F139,J96,D140)</f>
        <v>93023.560975609755</v>
      </c>
      <c r="F140" s="523">
        <f t="shared" si="15"/>
        <v>2214.8466898937477</v>
      </c>
      <c r="G140" s="523">
        <f t="shared" si="16"/>
        <v>48726.627177698625</v>
      </c>
      <c r="H140" s="526">
        <f t="shared" si="17"/>
        <v>98554.726363393289</v>
      </c>
      <c r="I140" s="577">
        <f t="shared" si="18"/>
        <v>98554.726363393289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>
      <c r="B141" s="195" t="str">
        <f t="shared" si="14"/>
        <v/>
      </c>
      <c r="C141" s="507">
        <f>IF(D93="","-",+C140+1)</f>
        <v>2061</v>
      </c>
      <c r="D141" s="374">
        <f>IF(F140+SUM(E$99:E140)=D$92,F140,D$92-SUM(E$99:E140))</f>
        <v>2214.8466898937477</v>
      </c>
      <c r="E141" s="522">
        <f>IF(+J96&lt;F140,J96,D141)</f>
        <v>2214.8466898937477</v>
      </c>
      <c r="F141" s="523">
        <f t="shared" si="15"/>
        <v>0</v>
      </c>
      <c r="G141" s="523">
        <f t="shared" si="16"/>
        <v>1107.4233449468738</v>
      </c>
      <c r="H141" s="526">
        <f t="shared" si="17"/>
        <v>2340.5549941614622</v>
      </c>
      <c r="I141" s="577">
        <f t="shared" si="18"/>
        <v>2340.5549941614622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>
      <c r="B142" s="195" t="str">
        <f t="shared" si="14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5"/>
        <v>0</v>
      </c>
      <c r="G142" s="523">
        <f t="shared" si="16"/>
        <v>0</v>
      </c>
      <c r="H142" s="526">
        <f t="shared" si="17"/>
        <v>0</v>
      </c>
      <c r="I142" s="577">
        <f t="shared" si="18"/>
        <v>0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>
      <c r="B143" s="195" t="str">
        <f t="shared" si="14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>
      <c r="B144" s="195" t="str">
        <f t="shared" si="14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>
      <c r="B145" s="195" t="str">
        <f t="shared" si="14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>
      <c r="B146" s="195" t="str">
        <f t="shared" si="14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>
      <c r="B147" s="195" t="str">
        <f t="shared" si="14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>
      <c r="B148" s="195" t="str">
        <f t="shared" si="14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>
      <c r="B149" s="195" t="str">
        <f t="shared" si="14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>
      <c r="B150" s="195" t="str">
        <f t="shared" si="14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>
      <c r="B151" s="195" t="str">
        <f t="shared" si="14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>
      <c r="B152" s="195" t="str">
        <f t="shared" si="14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>
      <c r="B153" s="195" t="str">
        <f t="shared" si="14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.5" thickBot="1">
      <c r="B154" s="195" t="str">
        <f t="shared" si="14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>
      <c r="C155" s="374" t="s">
        <v>78</v>
      </c>
      <c r="D155" s="375"/>
      <c r="E155" s="375">
        <f>SUM(E99:E154)</f>
        <v>3813966.0000000005</v>
      </c>
      <c r="F155" s="375"/>
      <c r="G155" s="375"/>
      <c r="H155" s="375">
        <f>SUM(H99:H154)</f>
        <v>12881269.5409465</v>
      </c>
      <c r="I155" s="375">
        <f>SUM(I99:I154)</f>
        <v>12881269.5409465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162"/>
  <sheetViews>
    <sheetView zoomScale="80" zoomScaleNormal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7109375" style="183" customWidth="1"/>
    <col min="15" max="15" width="16.85546875" style="183" customWidth="1"/>
    <col min="16" max="16" width="24.42578125" style="183" customWidth="1"/>
    <col min="17" max="17" width="9.140625" style="183" customWidth="1"/>
    <col min="18" max="22" width="8.7109375" style="183"/>
    <col min="23" max="23" width="9.140625" style="183" customWidth="1"/>
    <col min="24" max="16384" width="8.7109375" style="183"/>
  </cols>
  <sheetData>
    <row r="1" spans="1:16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74 of 74</v>
      </c>
    </row>
    <row r="2" spans="1:16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369160.37527494592</v>
      </c>
      <c r="P5" s="269"/>
    </row>
    <row r="6" spans="1:16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369160.37527494592</v>
      </c>
      <c r="O6" s="269"/>
      <c r="P6" s="269"/>
    </row>
    <row r="7" spans="1:16" ht="13.5" thickBot="1">
      <c r="C7" s="467" t="s">
        <v>48</v>
      </c>
      <c r="D7" s="624" t="s">
        <v>461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462</v>
      </c>
      <c r="E9" s="637" t="s">
        <v>475</v>
      </c>
      <c r="F9" s="478"/>
      <c r="G9" s="478"/>
      <c r="H9" s="478"/>
      <c r="I9" s="479"/>
      <c r="J9" s="480"/>
      <c r="O9" s="481"/>
      <c r="P9" s="272"/>
    </row>
    <row r="10" spans="1:16">
      <c r="C10" s="482" t="s">
        <v>51</v>
      </c>
      <c r="D10" s="483">
        <v>2910918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6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6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69307.571428571435</v>
      </c>
      <c r="J14" s="375"/>
      <c r="K14" s="375"/>
      <c r="L14" s="375"/>
      <c r="M14" s="375"/>
      <c r="N14" s="375"/>
      <c r="O14" s="272"/>
      <c r="P14" s="272"/>
    </row>
    <row r="15" spans="1:16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2019</v>
      </c>
      <c r="D17" s="631">
        <v>0</v>
      </c>
      <c r="E17" s="630">
        <v>45372</v>
      </c>
      <c r="F17" s="631">
        <v>1905628</v>
      </c>
      <c r="G17" s="630">
        <v>140230</v>
      </c>
      <c r="H17" s="639">
        <v>140230</v>
      </c>
      <c r="I17" s="511">
        <f t="shared" ref="I17:I72" si="0">H17-G17</f>
        <v>0</v>
      </c>
      <c r="J17" s="511"/>
      <c r="K17" s="512">
        <f>+G17</f>
        <v>140230</v>
      </c>
      <c r="L17" s="513">
        <f t="shared" ref="L17:L18" si="1">IF(K17&lt;&gt;0,+G17-K17,0)</f>
        <v>0</v>
      </c>
      <c r="M17" s="512">
        <f>+H17</f>
        <v>140230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>
      <c r="B18" s="195" t="str">
        <f>IF(D18=F17,"","IU")</f>
        <v/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286755.52980844845</v>
      </c>
      <c r="H18" s="639">
        <v>286755.52980844845</v>
      </c>
      <c r="I18" s="511">
        <f t="shared" si="0"/>
        <v>0</v>
      </c>
      <c r="J18" s="511"/>
      <c r="K18" s="518">
        <f>+G18</f>
        <v>286755.52980844845</v>
      </c>
      <c r="L18" s="519">
        <f t="shared" si="1"/>
        <v>0</v>
      </c>
      <c r="M18" s="518">
        <f>+H18</f>
        <v>286755.52980844845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2021</v>
      </c>
      <c r="D19" s="631">
        <v>2863332.534590669</v>
      </c>
      <c r="E19" s="630">
        <v>69307.571428571435</v>
      </c>
      <c r="F19" s="631">
        <v>2794024.9631620976</v>
      </c>
      <c r="G19" s="630">
        <v>369160.37527494592</v>
      </c>
      <c r="H19" s="639">
        <v>369160.37527494592</v>
      </c>
      <c r="I19" s="511">
        <f t="shared" si="0"/>
        <v>0</v>
      </c>
      <c r="J19" s="511"/>
      <c r="K19" s="518">
        <f>+G19</f>
        <v>369160.37527494592</v>
      </c>
      <c r="L19" s="519">
        <f t="shared" ref="L19" si="4">IF(K19&lt;&gt;0,+G19-K19,0)</f>
        <v>0</v>
      </c>
      <c r="M19" s="518">
        <f>+H19</f>
        <v>369160.37527494592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5">IF(D20=F19,"","IU")</f>
        <v>IU</v>
      </c>
      <c r="C20" s="507">
        <f>IF(D11="","-",+C19+1)</f>
        <v>2022</v>
      </c>
      <c r="D20" s="523">
        <f>IF(F19+SUM(E$17:E19)=D$10,F19,D$10-SUM(E$17:E19))</f>
        <v>2748653.0627177702</v>
      </c>
      <c r="E20" s="522">
        <f>IF(+I14&lt;F19,I14,D20)</f>
        <v>69307.571428571435</v>
      </c>
      <c r="F20" s="523">
        <f t="shared" ref="F20:F72" si="6">+D20-E20</f>
        <v>2679345.4912891989</v>
      </c>
      <c r="G20" s="524">
        <f t="shared" ref="G20:G72" si="7">+I$12*((D20+F20)/2)+E20</f>
        <v>359211.47498554958</v>
      </c>
      <c r="H20" s="491">
        <f t="shared" ref="H20:H72" si="8">+I$13*((D20+F20)/2)+E20</f>
        <v>359211.47498554958</v>
      </c>
      <c r="I20" s="511">
        <f t="shared" si="0"/>
        <v>0</v>
      </c>
      <c r="J20" s="511"/>
      <c r="K20" s="525"/>
      <c r="L20" s="514">
        <f t="shared" ref="L20:L72" si="9">IF(K20&lt;&gt;0,+G20-K20,0)</f>
        <v>0</v>
      </c>
      <c r="M20" s="525"/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2679345.4912891989</v>
      </c>
      <c r="E21" s="522">
        <f>IF(+I14&lt;F20,I14,D21)</f>
        <v>69307.571428571435</v>
      </c>
      <c r="F21" s="523">
        <f t="shared" si="6"/>
        <v>2610037.9198606275</v>
      </c>
      <c r="G21" s="524">
        <f t="shared" si="7"/>
        <v>351808.18063928833</v>
      </c>
      <c r="H21" s="491">
        <f t="shared" si="8"/>
        <v>351808.18063928833</v>
      </c>
      <c r="I21" s="511">
        <f t="shared" si="0"/>
        <v>0</v>
      </c>
      <c r="J21" s="511"/>
      <c r="K21" s="525"/>
      <c r="L21" s="514">
        <f t="shared" si="9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2610037.9198606275</v>
      </c>
      <c r="E22" s="522">
        <f>IF(+I14&lt;F21,I14,D22)</f>
        <v>69307.571428571435</v>
      </c>
      <c r="F22" s="523">
        <f t="shared" si="6"/>
        <v>2540730.3484320561</v>
      </c>
      <c r="G22" s="524">
        <f t="shared" si="7"/>
        <v>344404.88629302714</v>
      </c>
      <c r="H22" s="491">
        <f t="shared" si="8"/>
        <v>344404.88629302714</v>
      </c>
      <c r="I22" s="511">
        <f t="shared" si="0"/>
        <v>0</v>
      </c>
      <c r="J22" s="511"/>
      <c r="K22" s="525"/>
      <c r="L22" s="514">
        <f t="shared" si="9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2540730.3484320561</v>
      </c>
      <c r="E23" s="522">
        <f>IF(+I14&lt;F22,I14,D23)</f>
        <v>69307.571428571435</v>
      </c>
      <c r="F23" s="523">
        <f t="shared" si="6"/>
        <v>2471422.7770034848</v>
      </c>
      <c r="G23" s="524">
        <f t="shared" si="7"/>
        <v>337001.5919467659</v>
      </c>
      <c r="H23" s="491">
        <f t="shared" si="8"/>
        <v>337001.5919467659</v>
      </c>
      <c r="I23" s="511">
        <f t="shared" si="0"/>
        <v>0</v>
      </c>
      <c r="J23" s="511"/>
      <c r="K23" s="525"/>
      <c r="L23" s="514">
        <f t="shared" si="9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2471422.7770034848</v>
      </c>
      <c r="E24" s="522">
        <f>IF(+I14&lt;F23,I14,D24)</f>
        <v>69307.571428571435</v>
      </c>
      <c r="F24" s="523">
        <f t="shared" si="6"/>
        <v>2402115.2055749134</v>
      </c>
      <c r="G24" s="524">
        <f t="shared" si="7"/>
        <v>329598.29760050477</v>
      </c>
      <c r="H24" s="491">
        <f t="shared" si="8"/>
        <v>329598.29760050477</v>
      </c>
      <c r="I24" s="511">
        <f t="shared" si="0"/>
        <v>0</v>
      </c>
      <c r="J24" s="511"/>
      <c r="K24" s="525"/>
      <c r="L24" s="514">
        <f t="shared" si="9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2402115.2055749134</v>
      </c>
      <c r="E25" s="522">
        <f>IF(+I14&lt;F24,I14,D25)</f>
        <v>69307.571428571435</v>
      </c>
      <c r="F25" s="523">
        <f t="shared" si="6"/>
        <v>2332807.6341463421</v>
      </c>
      <c r="G25" s="524">
        <f t="shared" si="7"/>
        <v>322195.00325424346</v>
      </c>
      <c r="H25" s="491">
        <f t="shared" si="8"/>
        <v>322195.00325424346</v>
      </c>
      <c r="I25" s="511">
        <f t="shared" si="0"/>
        <v>0</v>
      </c>
      <c r="J25" s="511"/>
      <c r="K25" s="525"/>
      <c r="L25" s="514">
        <f t="shared" si="9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2332807.6341463421</v>
      </c>
      <c r="E26" s="522">
        <f>IF(+I14&lt;F25,I14,D26)</f>
        <v>69307.571428571435</v>
      </c>
      <c r="F26" s="523">
        <f t="shared" si="6"/>
        <v>2263500.0627177707</v>
      </c>
      <c r="G26" s="524">
        <f t="shared" si="7"/>
        <v>314791.70890798233</v>
      </c>
      <c r="H26" s="491">
        <f t="shared" si="8"/>
        <v>314791.70890798233</v>
      </c>
      <c r="I26" s="511">
        <f t="shared" si="0"/>
        <v>0</v>
      </c>
      <c r="J26" s="511"/>
      <c r="K26" s="525"/>
      <c r="L26" s="514">
        <f t="shared" si="9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2263500.0627177707</v>
      </c>
      <c r="E27" s="522">
        <f>IF(+I14&lt;F26,I14,D27)</f>
        <v>69307.571428571435</v>
      </c>
      <c r="F27" s="523">
        <f t="shared" si="6"/>
        <v>2194192.4912891993</v>
      </c>
      <c r="G27" s="524">
        <f t="shared" si="7"/>
        <v>307388.41456172103</v>
      </c>
      <c r="H27" s="491">
        <f t="shared" si="8"/>
        <v>307388.41456172103</v>
      </c>
      <c r="I27" s="511">
        <f t="shared" si="0"/>
        <v>0</v>
      </c>
      <c r="J27" s="511"/>
      <c r="K27" s="525"/>
      <c r="L27" s="514">
        <f t="shared" si="9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2194192.4912891993</v>
      </c>
      <c r="E28" s="522">
        <f>IF(+I14&lt;F27,I14,D28)</f>
        <v>69307.571428571435</v>
      </c>
      <c r="F28" s="523">
        <f t="shared" si="6"/>
        <v>2124884.919860628</v>
      </c>
      <c r="G28" s="524">
        <f t="shared" si="7"/>
        <v>299985.1202154599</v>
      </c>
      <c r="H28" s="491">
        <f t="shared" si="8"/>
        <v>299985.1202154599</v>
      </c>
      <c r="I28" s="511">
        <f t="shared" si="0"/>
        <v>0</v>
      </c>
      <c r="J28" s="511"/>
      <c r="K28" s="525"/>
      <c r="L28" s="514">
        <f t="shared" si="9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2124884.919860628</v>
      </c>
      <c r="E29" s="522">
        <f>IF(+I14&lt;F28,I14,D29)</f>
        <v>69307.571428571435</v>
      </c>
      <c r="F29" s="523">
        <f t="shared" si="6"/>
        <v>2055577.3484320566</v>
      </c>
      <c r="G29" s="524">
        <f t="shared" si="7"/>
        <v>292581.82586919866</v>
      </c>
      <c r="H29" s="491">
        <f t="shared" si="8"/>
        <v>292581.82586919866</v>
      </c>
      <c r="I29" s="511">
        <f t="shared" si="0"/>
        <v>0</v>
      </c>
      <c r="J29" s="511"/>
      <c r="K29" s="525"/>
      <c r="L29" s="514">
        <f t="shared" si="9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2055577.3484320566</v>
      </c>
      <c r="E30" s="522">
        <f>IF(+I14&lt;F29,I14,D30)</f>
        <v>69307.571428571435</v>
      </c>
      <c r="F30" s="523">
        <f t="shared" si="6"/>
        <v>1986269.7770034852</v>
      </c>
      <c r="G30" s="524">
        <f t="shared" si="7"/>
        <v>285178.53152293741</v>
      </c>
      <c r="H30" s="491">
        <f t="shared" si="8"/>
        <v>285178.53152293741</v>
      </c>
      <c r="I30" s="511">
        <f t="shared" si="0"/>
        <v>0</v>
      </c>
      <c r="J30" s="511"/>
      <c r="K30" s="525"/>
      <c r="L30" s="514">
        <f t="shared" si="9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1986269.7770034852</v>
      </c>
      <c r="E31" s="522">
        <f>IF(+I14&lt;F30,I14,D31)</f>
        <v>69307.571428571435</v>
      </c>
      <c r="F31" s="523">
        <f t="shared" si="6"/>
        <v>1916962.2055749139</v>
      </c>
      <c r="G31" s="524">
        <f t="shared" si="7"/>
        <v>277775.23717667622</v>
      </c>
      <c r="H31" s="491">
        <f t="shared" si="8"/>
        <v>277775.23717667622</v>
      </c>
      <c r="I31" s="511">
        <f t="shared" si="0"/>
        <v>0</v>
      </c>
      <c r="J31" s="511"/>
      <c r="K31" s="525"/>
      <c r="L31" s="514">
        <f t="shared" si="9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1916962.2055749139</v>
      </c>
      <c r="E32" s="522">
        <f>IF(+I14&lt;F31,I14,D32)</f>
        <v>69307.571428571435</v>
      </c>
      <c r="F32" s="523">
        <f t="shared" si="6"/>
        <v>1847654.6341463425</v>
      </c>
      <c r="G32" s="524">
        <f t="shared" si="7"/>
        <v>270371.94283041498</v>
      </c>
      <c r="H32" s="491">
        <f t="shared" si="8"/>
        <v>270371.94283041498</v>
      </c>
      <c r="I32" s="511">
        <f t="shared" si="0"/>
        <v>0</v>
      </c>
      <c r="J32" s="511"/>
      <c r="K32" s="525"/>
      <c r="L32" s="514">
        <f t="shared" si="9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1847654.6341463425</v>
      </c>
      <c r="E33" s="522">
        <f>IF(+I14&lt;F32,I14,D33)</f>
        <v>69307.571428571435</v>
      </c>
      <c r="F33" s="523">
        <f t="shared" si="6"/>
        <v>1778347.0627177712</v>
      </c>
      <c r="G33" s="524">
        <f t="shared" si="7"/>
        <v>262968.64848415379</v>
      </c>
      <c r="H33" s="491">
        <f t="shared" si="8"/>
        <v>262968.64848415379</v>
      </c>
      <c r="I33" s="511">
        <f t="shared" si="0"/>
        <v>0</v>
      </c>
      <c r="J33" s="511"/>
      <c r="K33" s="525"/>
      <c r="L33" s="514">
        <f t="shared" si="9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1778347.0627177712</v>
      </c>
      <c r="E34" s="522">
        <f>IF(+I14&lt;F33,I14,D34)</f>
        <v>69307.571428571435</v>
      </c>
      <c r="F34" s="523">
        <f t="shared" si="6"/>
        <v>1709039.4912891998</v>
      </c>
      <c r="G34" s="524">
        <f t="shared" si="7"/>
        <v>255565.35413789254</v>
      </c>
      <c r="H34" s="491">
        <f t="shared" si="8"/>
        <v>255565.35413789254</v>
      </c>
      <c r="I34" s="511">
        <f t="shared" si="0"/>
        <v>0</v>
      </c>
      <c r="J34" s="511"/>
      <c r="K34" s="525"/>
      <c r="L34" s="514">
        <f t="shared" si="9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1709039.4912891998</v>
      </c>
      <c r="E35" s="522">
        <f>IF(+I14&lt;F34,I14,D35)</f>
        <v>69307.571428571435</v>
      </c>
      <c r="F35" s="523">
        <f t="shared" si="6"/>
        <v>1639731.9198606284</v>
      </c>
      <c r="G35" s="524">
        <f t="shared" si="7"/>
        <v>248162.05979163136</v>
      </c>
      <c r="H35" s="491">
        <f t="shared" si="8"/>
        <v>248162.05979163136</v>
      </c>
      <c r="I35" s="511">
        <f t="shared" si="0"/>
        <v>0</v>
      </c>
      <c r="J35" s="511"/>
      <c r="K35" s="525"/>
      <c r="L35" s="514">
        <f t="shared" si="9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1639731.9198606284</v>
      </c>
      <c r="E36" s="522">
        <f>IF(+I14&lt;F35,I14,D36)</f>
        <v>69307.571428571435</v>
      </c>
      <c r="F36" s="523">
        <f t="shared" si="6"/>
        <v>1570424.3484320571</v>
      </c>
      <c r="G36" s="524">
        <f t="shared" si="7"/>
        <v>240758.76544537011</v>
      </c>
      <c r="H36" s="491">
        <f t="shared" si="8"/>
        <v>240758.76544537011</v>
      </c>
      <c r="I36" s="511">
        <f t="shared" si="0"/>
        <v>0</v>
      </c>
      <c r="J36" s="511"/>
      <c r="K36" s="525"/>
      <c r="L36" s="514">
        <f t="shared" si="9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1570424.3484320571</v>
      </c>
      <c r="E37" s="522">
        <f>IF(+I14&lt;F36,I14,D37)</f>
        <v>69307.571428571435</v>
      </c>
      <c r="F37" s="523">
        <f t="shared" si="6"/>
        <v>1501116.7770034857</v>
      </c>
      <c r="G37" s="524">
        <f t="shared" si="7"/>
        <v>233355.47109910892</v>
      </c>
      <c r="H37" s="491">
        <f t="shared" si="8"/>
        <v>233355.47109910892</v>
      </c>
      <c r="I37" s="511">
        <f t="shared" si="0"/>
        <v>0</v>
      </c>
      <c r="J37" s="511"/>
      <c r="K37" s="525"/>
      <c r="L37" s="514">
        <f t="shared" si="9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1501116.7770034857</v>
      </c>
      <c r="E38" s="522">
        <f>IF(+I14&lt;F37,I14,D38)</f>
        <v>69307.571428571435</v>
      </c>
      <c r="F38" s="523">
        <f t="shared" si="6"/>
        <v>1431809.2055749143</v>
      </c>
      <c r="G38" s="524">
        <f t="shared" si="7"/>
        <v>225952.17675284768</v>
      </c>
      <c r="H38" s="491">
        <f t="shared" si="8"/>
        <v>225952.17675284768</v>
      </c>
      <c r="I38" s="511">
        <f t="shared" si="0"/>
        <v>0</v>
      </c>
      <c r="J38" s="511"/>
      <c r="K38" s="525"/>
      <c r="L38" s="514">
        <f t="shared" si="9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1431809.2055749143</v>
      </c>
      <c r="E39" s="522">
        <f>IF(+I14&lt;F38,I14,D39)</f>
        <v>69307.571428571435</v>
      </c>
      <c r="F39" s="523">
        <f t="shared" si="6"/>
        <v>1362501.634146343</v>
      </c>
      <c r="G39" s="524">
        <f t="shared" si="7"/>
        <v>218548.88240658649</v>
      </c>
      <c r="H39" s="491">
        <f t="shared" si="8"/>
        <v>218548.88240658649</v>
      </c>
      <c r="I39" s="511">
        <f t="shared" si="0"/>
        <v>0</v>
      </c>
      <c r="J39" s="511"/>
      <c r="K39" s="525"/>
      <c r="L39" s="514">
        <f t="shared" si="9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1362501.634146343</v>
      </c>
      <c r="E40" s="522">
        <f>IF(+I14&lt;F39,I14,D40)</f>
        <v>69307.571428571435</v>
      </c>
      <c r="F40" s="523">
        <f t="shared" si="6"/>
        <v>1293194.0627177716</v>
      </c>
      <c r="G40" s="524">
        <f t="shared" si="7"/>
        <v>211145.58806032524</v>
      </c>
      <c r="H40" s="491">
        <f t="shared" si="8"/>
        <v>211145.58806032524</v>
      </c>
      <c r="I40" s="511">
        <f t="shared" si="0"/>
        <v>0</v>
      </c>
      <c r="J40" s="511"/>
      <c r="K40" s="525"/>
      <c r="L40" s="514">
        <f t="shared" si="9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1293194.0627177716</v>
      </c>
      <c r="E41" s="522">
        <f>IF(+I14&lt;F40,I14,D41)</f>
        <v>69307.571428571435</v>
      </c>
      <c r="F41" s="523">
        <f t="shared" si="6"/>
        <v>1223886.4912892003</v>
      </c>
      <c r="G41" s="524">
        <f t="shared" si="7"/>
        <v>203742.29371406406</v>
      </c>
      <c r="H41" s="491">
        <f t="shared" si="8"/>
        <v>203742.29371406406</v>
      </c>
      <c r="I41" s="511">
        <f t="shared" si="0"/>
        <v>0</v>
      </c>
      <c r="J41" s="511"/>
      <c r="K41" s="525"/>
      <c r="L41" s="514">
        <f t="shared" si="9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1223886.4912892003</v>
      </c>
      <c r="E42" s="522">
        <f>IF(+I14&lt;F41,I14,D42)</f>
        <v>69307.571428571435</v>
      </c>
      <c r="F42" s="523">
        <f t="shared" si="6"/>
        <v>1154578.9198606289</v>
      </c>
      <c r="G42" s="524">
        <f t="shared" si="7"/>
        <v>196338.99936780281</v>
      </c>
      <c r="H42" s="491">
        <f t="shared" si="8"/>
        <v>196338.99936780281</v>
      </c>
      <c r="I42" s="511">
        <f t="shared" si="0"/>
        <v>0</v>
      </c>
      <c r="J42" s="511"/>
      <c r="K42" s="525"/>
      <c r="L42" s="514">
        <f t="shared" si="9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1154578.9198606289</v>
      </c>
      <c r="E43" s="522">
        <f>IF(+I14&lt;F42,I14,D43)</f>
        <v>69307.571428571435</v>
      </c>
      <c r="F43" s="523">
        <f t="shared" si="6"/>
        <v>1085271.3484320575</v>
      </c>
      <c r="G43" s="524">
        <f t="shared" si="7"/>
        <v>188935.70502154162</v>
      </c>
      <c r="H43" s="491">
        <f t="shared" si="8"/>
        <v>188935.70502154162</v>
      </c>
      <c r="I43" s="511">
        <f t="shared" si="0"/>
        <v>0</v>
      </c>
      <c r="J43" s="511"/>
      <c r="K43" s="525"/>
      <c r="L43" s="514">
        <f t="shared" si="9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1085271.3484320575</v>
      </c>
      <c r="E44" s="522">
        <f>IF(+I14&lt;F43,I14,D44)</f>
        <v>69307.571428571435</v>
      </c>
      <c r="F44" s="523">
        <f t="shared" si="6"/>
        <v>1015963.7770034861</v>
      </c>
      <c r="G44" s="524">
        <f t="shared" si="7"/>
        <v>181532.41067528038</v>
      </c>
      <c r="H44" s="491">
        <f t="shared" si="8"/>
        <v>181532.41067528038</v>
      </c>
      <c r="I44" s="511">
        <f t="shared" si="0"/>
        <v>0</v>
      </c>
      <c r="J44" s="511"/>
      <c r="K44" s="525"/>
      <c r="L44" s="514">
        <f t="shared" si="9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1015963.7770034861</v>
      </c>
      <c r="E45" s="522">
        <f>IF(+I14&lt;F44,I14,D45)</f>
        <v>69307.571428571435</v>
      </c>
      <c r="F45" s="523">
        <f t="shared" si="6"/>
        <v>946656.20557491458</v>
      </c>
      <c r="G45" s="524">
        <f t="shared" si="7"/>
        <v>174129.11632901913</v>
      </c>
      <c r="H45" s="491">
        <f t="shared" si="8"/>
        <v>174129.11632901913</v>
      </c>
      <c r="I45" s="511">
        <f t="shared" si="0"/>
        <v>0</v>
      </c>
      <c r="J45" s="511"/>
      <c r="K45" s="525"/>
      <c r="L45" s="514">
        <f t="shared" si="9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946656.20557491458</v>
      </c>
      <c r="E46" s="522">
        <f>IF(+I14&lt;F45,I14,D46)</f>
        <v>69307.571428571435</v>
      </c>
      <c r="F46" s="523">
        <f t="shared" si="6"/>
        <v>877348.6341463431</v>
      </c>
      <c r="G46" s="524">
        <f t="shared" si="7"/>
        <v>166725.82198275795</v>
      </c>
      <c r="H46" s="491">
        <f t="shared" si="8"/>
        <v>166725.82198275795</v>
      </c>
      <c r="I46" s="511">
        <f t="shared" si="0"/>
        <v>0</v>
      </c>
      <c r="J46" s="511"/>
      <c r="K46" s="525"/>
      <c r="L46" s="514">
        <f t="shared" si="9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877348.6341463431</v>
      </c>
      <c r="E47" s="522">
        <f>IF(+I14&lt;F46,I14,D47)</f>
        <v>69307.571428571435</v>
      </c>
      <c r="F47" s="523">
        <f t="shared" si="6"/>
        <v>808041.06271777162</v>
      </c>
      <c r="G47" s="524">
        <f t="shared" si="7"/>
        <v>159322.5276364967</v>
      </c>
      <c r="H47" s="491">
        <f t="shared" si="8"/>
        <v>159322.5276364967</v>
      </c>
      <c r="I47" s="511">
        <f t="shared" si="0"/>
        <v>0</v>
      </c>
      <c r="J47" s="511"/>
      <c r="K47" s="525"/>
      <c r="L47" s="514">
        <f t="shared" si="9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808041.06271777162</v>
      </c>
      <c r="E48" s="522">
        <f>IF(+I14&lt;F47,I14,D48)</f>
        <v>69307.571428571435</v>
      </c>
      <c r="F48" s="523">
        <f t="shared" si="6"/>
        <v>738733.49128920014</v>
      </c>
      <c r="G48" s="524">
        <f t="shared" si="7"/>
        <v>151919.23329023545</v>
      </c>
      <c r="H48" s="491">
        <f t="shared" si="8"/>
        <v>151919.23329023545</v>
      </c>
      <c r="I48" s="511">
        <f t="shared" si="0"/>
        <v>0</v>
      </c>
      <c r="J48" s="511"/>
      <c r="K48" s="525"/>
      <c r="L48" s="514">
        <f t="shared" si="9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738733.49128920014</v>
      </c>
      <c r="E49" s="522">
        <f>IF(+I14&lt;F48,I14,D49)</f>
        <v>69307.571428571435</v>
      </c>
      <c r="F49" s="523">
        <f t="shared" si="6"/>
        <v>669425.91986062867</v>
      </c>
      <c r="G49" s="524">
        <f t="shared" si="7"/>
        <v>144515.93894397424</v>
      </c>
      <c r="H49" s="491">
        <f t="shared" si="8"/>
        <v>144515.93894397424</v>
      </c>
      <c r="I49" s="511">
        <f t="shared" si="0"/>
        <v>0</v>
      </c>
      <c r="J49" s="511"/>
      <c r="K49" s="525"/>
      <c r="L49" s="514">
        <f t="shared" si="9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669425.91986062867</v>
      </c>
      <c r="E50" s="522">
        <f>IF(+I14&lt;F49,I14,D50)</f>
        <v>69307.571428571435</v>
      </c>
      <c r="F50" s="523">
        <f t="shared" si="6"/>
        <v>600118.34843205719</v>
      </c>
      <c r="G50" s="524">
        <f t="shared" si="7"/>
        <v>137112.64459771302</v>
      </c>
      <c r="H50" s="491">
        <f t="shared" si="8"/>
        <v>137112.64459771302</v>
      </c>
      <c r="I50" s="511">
        <f t="shared" si="0"/>
        <v>0</v>
      </c>
      <c r="J50" s="511"/>
      <c r="K50" s="525"/>
      <c r="L50" s="514">
        <f t="shared" si="9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600118.34843205719</v>
      </c>
      <c r="E51" s="522">
        <f>IF(+I14&lt;F50,I14,D51)</f>
        <v>69307.571428571435</v>
      </c>
      <c r="F51" s="523">
        <f t="shared" si="6"/>
        <v>530810.77700348571</v>
      </c>
      <c r="G51" s="524">
        <f t="shared" si="7"/>
        <v>129709.35025145177</v>
      </c>
      <c r="H51" s="491">
        <f t="shared" si="8"/>
        <v>129709.35025145177</v>
      </c>
      <c r="I51" s="511">
        <f t="shared" si="0"/>
        <v>0</v>
      </c>
      <c r="J51" s="511"/>
      <c r="K51" s="525"/>
      <c r="L51" s="514">
        <f t="shared" si="9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530810.77700348571</v>
      </c>
      <c r="E52" s="522">
        <f>IF(+I14&lt;F51,I14,D52)</f>
        <v>69307.571428571435</v>
      </c>
      <c r="F52" s="523">
        <f t="shared" si="6"/>
        <v>461503.20557491429</v>
      </c>
      <c r="G52" s="524">
        <f t="shared" si="7"/>
        <v>122306.05590519056</v>
      </c>
      <c r="H52" s="491">
        <f t="shared" si="8"/>
        <v>122306.05590519056</v>
      </c>
      <c r="I52" s="511">
        <f t="shared" si="0"/>
        <v>0</v>
      </c>
      <c r="J52" s="511"/>
      <c r="K52" s="525"/>
      <c r="L52" s="514">
        <f t="shared" si="9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461503.20557491429</v>
      </c>
      <c r="E53" s="522">
        <f>IF(+I14&lt;F52,I14,D53)</f>
        <v>69307.571428571435</v>
      </c>
      <c r="F53" s="523">
        <f t="shared" si="6"/>
        <v>392195.63414634287</v>
      </c>
      <c r="G53" s="524">
        <f t="shared" si="7"/>
        <v>114902.76155892933</v>
      </c>
      <c r="H53" s="491">
        <f t="shared" si="8"/>
        <v>114902.76155892933</v>
      </c>
      <c r="I53" s="511">
        <f t="shared" si="0"/>
        <v>0</v>
      </c>
      <c r="J53" s="511"/>
      <c r="K53" s="525"/>
      <c r="L53" s="514">
        <f t="shared" si="9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392195.63414634287</v>
      </c>
      <c r="E54" s="522">
        <f>IF(+I14&lt;F53,I14,D54)</f>
        <v>69307.571428571435</v>
      </c>
      <c r="F54" s="523">
        <f t="shared" si="6"/>
        <v>322888.06271777145</v>
      </c>
      <c r="G54" s="524">
        <f t="shared" si="7"/>
        <v>107499.46721266811</v>
      </c>
      <c r="H54" s="491">
        <f t="shared" si="8"/>
        <v>107499.46721266811</v>
      </c>
      <c r="I54" s="511">
        <f t="shared" si="0"/>
        <v>0</v>
      </c>
      <c r="J54" s="511"/>
      <c r="K54" s="525"/>
      <c r="L54" s="514">
        <f t="shared" si="9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322888.06271777145</v>
      </c>
      <c r="E55" s="522">
        <f>IF(+I14&lt;F54,I14,D55)</f>
        <v>69307.571428571435</v>
      </c>
      <c r="F55" s="523">
        <f t="shared" si="6"/>
        <v>253580.49128920003</v>
      </c>
      <c r="G55" s="524">
        <f t="shared" si="7"/>
        <v>100096.17286640688</v>
      </c>
      <c r="H55" s="491">
        <f t="shared" si="8"/>
        <v>100096.17286640688</v>
      </c>
      <c r="I55" s="511">
        <f t="shared" si="0"/>
        <v>0</v>
      </c>
      <c r="J55" s="511"/>
      <c r="K55" s="525"/>
      <c r="L55" s="514">
        <f t="shared" si="9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253580.49128920003</v>
      </c>
      <c r="E56" s="522">
        <f>IF(+I14&lt;F55,I14,D56)</f>
        <v>69307.571428571435</v>
      </c>
      <c r="F56" s="523">
        <f t="shared" si="6"/>
        <v>184272.91986062861</v>
      </c>
      <c r="G56" s="524">
        <f t="shared" si="7"/>
        <v>92692.878520145663</v>
      </c>
      <c r="H56" s="491">
        <f t="shared" si="8"/>
        <v>92692.878520145663</v>
      </c>
      <c r="I56" s="511">
        <f t="shared" si="0"/>
        <v>0</v>
      </c>
      <c r="J56" s="511"/>
      <c r="K56" s="525"/>
      <c r="L56" s="514">
        <f t="shared" si="9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184272.91986062861</v>
      </c>
      <c r="E57" s="522">
        <f>IF(+I14&lt;F56,I14,D57)</f>
        <v>69307.571428571435</v>
      </c>
      <c r="F57" s="523">
        <f t="shared" si="6"/>
        <v>114965.34843205717</v>
      </c>
      <c r="G57" s="524">
        <f t="shared" si="7"/>
        <v>85289.584173884446</v>
      </c>
      <c r="H57" s="491">
        <f t="shared" si="8"/>
        <v>85289.584173884446</v>
      </c>
      <c r="I57" s="511">
        <f t="shared" si="0"/>
        <v>0</v>
      </c>
      <c r="J57" s="511"/>
      <c r="K57" s="525"/>
      <c r="L57" s="514">
        <f t="shared" si="9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114965.34843205717</v>
      </c>
      <c r="E58" s="522">
        <f>IF(+I14&lt;F57,I14,D58)</f>
        <v>69307.571428571435</v>
      </c>
      <c r="F58" s="523">
        <f t="shared" si="6"/>
        <v>45657.777003485739</v>
      </c>
      <c r="G58" s="524">
        <f t="shared" si="7"/>
        <v>77886.289827623215</v>
      </c>
      <c r="H58" s="491">
        <f t="shared" si="8"/>
        <v>77886.289827623215</v>
      </c>
      <c r="I58" s="511">
        <f t="shared" si="0"/>
        <v>0</v>
      </c>
      <c r="J58" s="511"/>
      <c r="K58" s="525"/>
      <c r="L58" s="514">
        <f t="shared" si="9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45657.777003485739</v>
      </c>
      <c r="E59" s="522">
        <f>IF(+I14&lt;F58,I14,D59)</f>
        <v>45657.777003485739</v>
      </c>
      <c r="F59" s="523">
        <f t="shared" si="6"/>
        <v>0</v>
      </c>
      <c r="G59" s="524">
        <f t="shared" si="7"/>
        <v>48096.312616446325</v>
      </c>
      <c r="H59" s="491">
        <f t="shared" si="8"/>
        <v>48096.312616446325</v>
      </c>
      <c r="I59" s="511">
        <f t="shared" si="0"/>
        <v>0</v>
      </c>
      <c r="J59" s="511"/>
      <c r="K59" s="525"/>
      <c r="L59" s="514">
        <f t="shared" si="9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6"/>
        <v>0</v>
      </c>
      <c r="G60" s="524">
        <f t="shared" si="7"/>
        <v>0</v>
      </c>
      <c r="H60" s="491">
        <f t="shared" si="8"/>
        <v>0</v>
      </c>
      <c r="I60" s="511">
        <f t="shared" si="0"/>
        <v>0</v>
      </c>
      <c r="J60" s="511"/>
      <c r="K60" s="525"/>
      <c r="L60" s="514">
        <f t="shared" si="9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6"/>
        <v>0</v>
      </c>
      <c r="G61" s="526">
        <f t="shared" si="7"/>
        <v>0</v>
      </c>
      <c r="H61" s="491">
        <f t="shared" si="8"/>
        <v>0</v>
      </c>
      <c r="I61" s="511">
        <f t="shared" si="0"/>
        <v>0</v>
      </c>
      <c r="J61" s="511"/>
      <c r="K61" s="525"/>
      <c r="L61" s="514">
        <f t="shared" si="9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6"/>
        <v>0</v>
      </c>
      <c r="G62" s="526">
        <f t="shared" si="7"/>
        <v>0</v>
      </c>
      <c r="H62" s="491">
        <f t="shared" si="8"/>
        <v>0</v>
      </c>
      <c r="I62" s="511">
        <f t="shared" si="0"/>
        <v>0</v>
      </c>
      <c r="J62" s="511"/>
      <c r="K62" s="525"/>
      <c r="L62" s="514">
        <f t="shared" si="9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6"/>
        <v>0</v>
      </c>
      <c r="G63" s="526">
        <f t="shared" si="7"/>
        <v>0</v>
      </c>
      <c r="H63" s="491">
        <f t="shared" si="8"/>
        <v>0</v>
      </c>
      <c r="I63" s="511">
        <f t="shared" si="0"/>
        <v>0</v>
      </c>
      <c r="J63" s="511"/>
      <c r="K63" s="525"/>
      <c r="L63" s="514">
        <f t="shared" si="9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6"/>
        <v>0</v>
      </c>
      <c r="G64" s="526">
        <f t="shared" si="7"/>
        <v>0</v>
      </c>
      <c r="H64" s="491">
        <f t="shared" si="8"/>
        <v>0</v>
      </c>
      <c r="I64" s="511">
        <f t="shared" si="0"/>
        <v>0</v>
      </c>
      <c r="J64" s="511"/>
      <c r="K64" s="525"/>
      <c r="L64" s="514">
        <f t="shared" si="9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6"/>
        <v>0</v>
      </c>
      <c r="G65" s="526">
        <f t="shared" si="7"/>
        <v>0</v>
      </c>
      <c r="H65" s="491">
        <f t="shared" si="8"/>
        <v>0</v>
      </c>
      <c r="I65" s="511">
        <f t="shared" si="0"/>
        <v>0</v>
      </c>
      <c r="J65" s="511"/>
      <c r="K65" s="525"/>
      <c r="L65" s="514">
        <f t="shared" si="9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6"/>
        <v>0</v>
      </c>
      <c r="G66" s="526">
        <f t="shared" si="7"/>
        <v>0</v>
      </c>
      <c r="H66" s="491">
        <f t="shared" si="8"/>
        <v>0</v>
      </c>
      <c r="I66" s="511">
        <f t="shared" si="0"/>
        <v>0</v>
      </c>
      <c r="J66" s="511"/>
      <c r="K66" s="525"/>
      <c r="L66" s="514">
        <f t="shared" si="9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6"/>
        <v>0</v>
      </c>
      <c r="G67" s="526">
        <f t="shared" si="7"/>
        <v>0</v>
      </c>
      <c r="H67" s="491">
        <f t="shared" si="8"/>
        <v>0</v>
      </c>
      <c r="I67" s="511">
        <f t="shared" si="0"/>
        <v>0</v>
      </c>
      <c r="J67" s="511"/>
      <c r="K67" s="525"/>
      <c r="L67" s="514">
        <f t="shared" si="9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6"/>
        <v>0</v>
      </c>
      <c r="G68" s="526">
        <f t="shared" si="7"/>
        <v>0</v>
      </c>
      <c r="H68" s="491">
        <f t="shared" si="8"/>
        <v>0</v>
      </c>
      <c r="I68" s="511">
        <f t="shared" si="0"/>
        <v>0</v>
      </c>
      <c r="J68" s="511"/>
      <c r="K68" s="525"/>
      <c r="L68" s="514">
        <f t="shared" si="9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6"/>
        <v>0</v>
      </c>
      <c r="G69" s="526">
        <f t="shared" si="7"/>
        <v>0</v>
      </c>
      <c r="H69" s="491">
        <f t="shared" si="8"/>
        <v>0</v>
      </c>
      <c r="I69" s="511">
        <f t="shared" si="0"/>
        <v>0</v>
      </c>
      <c r="J69" s="511"/>
      <c r="K69" s="525"/>
      <c r="L69" s="514">
        <f t="shared" si="9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6"/>
        <v>0</v>
      </c>
      <c r="G70" s="526">
        <f t="shared" si="7"/>
        <v>0</v>
      </c>
      <c r="H70" s="491">
        <f t="shared" si="8"/>
        <v>0</v>
      </c>
      <c r="I70" s="511">
        <f t="shared" si="0"/>
        <v>0</v>
      </c>
      <c r="J70" s="511"/>
      <c r="K70" s="525"/>
      <c r="L70" s="514">
        <f t="shared" si="9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6"/>
        <v>0</v>
      </c>
      <c r="G71" s="526">
        <f t="shared" si="7"/>
        <v>0</v>
      </c>
      <c r="H71" s="491">
        <f t="shared" si="8"/>
        <v>0</v>
      </c>
      <c r="I71" s="511">
        <f t="shared" si="0"/>
        <v>0</v>
      </c>
      <c r="J71" s="511"/>
      <c r="K71" s="525"/>
      <c r="L71" s="514">
        <f t="shared" si="9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.5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6"/>
        <v>0</v>
      </c>
      <c r="G72" s="530">
        <f t="shared" si="7"/>
        <v>0</v>
      </c>
      <c r="H72" s="471">
        <f t="shared" si="8"/>
        <v>0</v>
      </c>
      <c r="I72" s="531">
        <f t="shared" si="0"/>
        <v>0</v>
      </c>
      <c r="J72" s="511"/>
      <c r="K72" s="532"/>
      <c r="L72" s="533">
        <f t="shared" si="9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>
      <c r="C73" s="374" t="s">
        <v>78</v>
      </c>
      <c r="D73" s="375"/>
      <c r="E73" s="375">
        <f>SUM(E17:E72)</f>
        <v>2910918</v>
      </c>
      <c r="F73" s="375"/>
      <c r="G73" s="375">
        <f>SUM(G17:G72)</f>
        <v>9367648.6315567121</v>
      </c>
      <c r="H73" s="375">
        <f>SUM(H17:H72)</f>
        <v>9367648.6315567121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74</v>
      </c>
    </row>
    <row r="84" spans="1:16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369160.37527494592</v>
      </c>
      <c r="N87" s="546">
        <f>IF(J92&lt;D11,0,VLOOKUP(J92,C17:O72,11))</f>
        <v>369160.37527494592</v>
      </c>
      <c r="O87" s="547">
        <f>+N87-M87</f>
        <v>0</v>
      </c>
      <c r="P87" s="269"/>
    </row>
    <row r="88" spans="1:16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384408.61281414429</v>
      </c>
      <c r="N88" s="550">
        <f>IF(J92&lt;D11,0,VLOOKUP(J92,C99:P154,7))</f>
        <v>384408.61281414429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15248.237539198366</v>
      </c>
      <c r="N89" s="555">
        <f>+N88-N87</f>
        <v>15248.237539198366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/>
      <c r="F91" s="560"/>
      <c r="G91" s="560"/>
      <c r="H91" s="560"/>
      <c r="I91" s="560"/>
      <c r="J91" s="560"/>
      <c r="K91" s="562"/>
      <c r="P91" s="481"/>
    </row>
    <row r="92" spans="1:16">
      <c r="C92" s="486" t="s">
        <v>51</v>
      </c>
      <c r="D92" s="564">
        <v>2910918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70998</v>
      </c>
      <c r="K96" s="375"/>
      <c r="L96" s="375"/>
      <c r="M96" s="375"/>
      <c r="N96" s="375"/>
      <c r="O96" s="375"/>
      <c r="P96" s="272"/>
    </row>
    <row r="97" spans="1:16" ht="38.25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>
      <c r="C99" s="507">
        <f>IF(D93= "","-",D93)</f>
        <v>2019</v>
      </c>
      <c r="D99" s="629">
        <v>0</v>
      </c>
      <c r="E99" s="630">
        <v>45130.51162790697</v>
      </c>
      <c r="F99" s="631">
        <v>2865787.4883720931</v>
      </c>
      <c r="G99" s="631">
        <v>1432893.7441860465</v>
      </c>
      <c r="H99" s="633">
        <v>198508.2411422825</v>
      </c>
      <c r="I99" s="634">
        <v>198508.2411422825</v>
      </c>
      <c r="J99" s="514">
        <f t="shared" ref="J99:J130" si="10">+I99-H99</f>
        <v>0</v>
      </c>
      <c r="K99" s="514"/>
      <c r="L99" s="512">
        <f>+H99</f>
        <v>198508.2411422825</v>
      </c>
      <c r="M99" s="513">
        <f t="shared" ref="M99:M100" si="11">IF(L99&lt;&gt;0,+H99-L99,0)</f>
        <v>0</v>
      </c>
      <c r="N99" s="512">
        <f>+I99</f>
        <v>198508.2411422825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>
      <c r="B100" s="195" t="str">
        <f>IF(D100=F99,"","IU")</f>
        <v/>
      </c>
      <c r="C100" s="507">
        <f>IF(D93="","-",+C99+1)</f>
        <v>2020</v>
      </c>
      <c r="D100" s="629">
        <v>2865787.4883720931</v>
      </c>
      <c r="E100" s="630">
        <v>69307.571428571435</v>
      </c>
      <c r="F100" s="631">
        <v>2796479.9169435217</v>
      </c>
      <c r="G100" s="631">
        <v>2831133.7026578076</v>
      </c>
      <c r="H100" s="633">
        <v>373863.47414547531</v>
      </c>
      <c r="I100" s="634">
        <v>373863.47414547531</v>
      </c>
      <c r="J100" s="514">
        <f t="shared" si="10"/>
        <v>0</v>
      </c>
      <c r="K100" s="514"/>
      <c r="L100" s="655">
        <f>+H100</f>
        <v>373863.47414547531</v>
      </c>
      <c r="M100" s="514">
        <f t="shared" si="11"/>
        <v>0</v>
      </c>
      <c r="N100" s="655">
        <f>+I100</f>
        <v>373863.47414547531</v>
      </c>
      <c r="O100" s="514">
        <f t="shared" si="12"/>
        <v>0</v>
      </c>
      <c r="P100" s="514">
        <f t="shared" si="13"/>
        <v>0</v>
      </c>
    </row>
    <row r="101" spans="1:16">
      <c r="B101" s="195" t="str">
        <f t="shared" ref="B101:B154" si="14">IF(D101=F100,"","IU")</f>
        <v/>
      </c>
      <c r="C101" s="507">
        <f>IF(D93="","-",+C100+1)</f>
        <v>2021</v>
      </c>
      <c r="D101" s="374">
        <f>IF(F100+SUM(E$99:E100)=D$92,F100,D$92-SUM(E$99:E100))</f>
        <v>2796479.9169435217</v>
      </c>
      <c r="E101" s="522">
        <f>IF(+J96&lt;F100,J96,D101)</f>
        <v>70998</v>
      </c>
      <c r="F101" s="523">
        <f t="shared" ref="F101:F154" si="15">+D101-E101</f>
        <v>2725481.9169435217</v>
      </c>
      <c r="G101" s="523">
        <f t="shared" ref="G101:G154" si="16">+(F101+D101)/2</f>
        <v>2760980.9169435217</v>
      </c>
      <c r="H101" s="526">
        <f t="shared" ref="H101:H154" si="17">+J$94*G101+E101</f>
        <v>384408.61281414429</v>
      </c>
      <c r="I101" s="577">
        <f t="shared" ref="I101:I154" si="18">+J$95*G101+E101</f>
        <v>384408.61281414429</v>
      </c>
      <c r="J101" s="514">
        <f t="shared" si="10"/>
        <v>0</v>
      </c>
      <c r="K101" s="514"/>
      <c r="L101" s="525"/>
      <c r="M101" s="514">
        <f t="shared" ref="M101:M130" si="19">IF(L101&lt;&gt;0,+H101-L101,0)</f>
        <v>0</v>
      </c>
      <c r="N101" s="525"/>
      <c r="O101" s="514">
        <f t="shared" si="12"/>
        <v>0</v>
      </c>
      <c r="P101" s="514">
        <f t="shared" si="13"/>
        <v>0</v>
      </c>
    </row>
    <row r="102" spans="1:16">
      <c r="B102" s="195" t="str">
        <f t="shared" si="14"/>
        <v/>
      </c>
      <c r="C102" s="507">
        <f>IF(D93="","-",+C101+1)</f>
        <v>2022</v>
      </c>
      <c r="D102" s="374">
        <f>IF(F101+SUM(E$99:E101)=D$92,F101,D$92-SUM(E$99:E101))</f>
        <v>2725481.9169435217</v>
      </c>
      <c r="E102" s="522">
        <f>IF(+J96&lt;F101,J96,D102)</f>
        <v>70998</v>
      </c>
      <c r="F102" s="523">
        <f t="shared" si="15"/>
        <v>2654483.9169435217</v>
      </c>
      <c r="G102" s="523">
        <f t="shared" si="16"/>
        <v>2689982.9169435217</v>
      </c>
      <c r="H102" s="526">
        <f t="shared" si="17"/>
        <v>376349.32977019926</v>
      </c>
      <c r="I102" s="577">
        <f t="shared" si="18"/>
        <v>376349.32977019926</v>
      </c>
      <c r="J102" s="514">
        <f t="shared" si="10"/>
        <v>0</v>
      </c>
      <c r="K102" s="514"/>
      <c r="L102" s="525"/>
      <c r="M102" s="514">
        <f t="shared" si="19"/>
        <v>0</v>
      </c>
      <c r="N102" s="525"/>
      <c r="O102" s="514">
        <f t="shared" si="12"/>
        <v>0</v>
      </c>
      <c r="P102" s="514">
        <f t="shared" si="13"/>
        <v>0</v>
      </c>
    </row>
    <row r="103" spans="1:16">
      <c r="B103" s="195" t="str">
        <f t="shared" si="14"/>
        <v/>
      </c>
      <c r="C103" s="507">
        <f>IF(D93="","-",+C102+1)</f>
        <v>2023</v>
      </c>
      <c r="D103" s="374">
        <f>IF(F102+SUM(E$99:E102)=D$92,F102,D$92-SUM(E$99:E102))</f>
        <v>2654483.9169435217</v>
      </c>
      <c r="E103" s="522">
        <f>IF(+J96&lt;F102,J96,D103)</f>
        <v>70998</v>
      </c>
      <c r="F103" s="523">
        <f t="shared" si="15"/>
        <v>2583485.9169435217</v>
      </c>
      <c r="G103" s="523">
        <f t="shared" si="16"/>
        <v>2618984.9169435217</v>
      </c>
      <c r="H103" s="526">
        <f t="shared" si="17"/>
        <v>368290.04672625428</v>
      </c>
      <c r="I103" s="577">
        <f t="shared" si="18"/>
        <v>368290.04672625428</v>
      </c>
      <c r="J103" s="514">
        <f t="shared" si="10"/>
        <v>0</v>
      </c>
      <c r="K103" s="514"/>
      <c r="L103" s="525"/>
      <c r="M103" s="514">
        <f t="shared" si="19"/>
        <v>0</v>
      </c>
      <c r="N103" s="525"/>
      <c r="O103" s="514">
        <f t="shared" si="12"/>
        <v>0</v>
      </c>
      <c r="P103" s="514">
        <f t="shared" si="13"/>
        <v>0</v>
      </c>
    </row>
    <row r="104" spans="1:16">
      <c r="B104" s="195" t="str">
        <f t="shared" si="14"/>
        <v/>
      </c>
      <c r="C104" s="507">
        <f>IF(D93="","-",+C103+1)</f>
        <v>2024</v>
      </c>
      <c r="D104" s="374">
        <f>IF(F103+SUM(E$99:E103)=D$92,F103,D$92-SUM(E$99:E103))</f>
        <v>2583485.9169435217</v>
      </c>
      <c r="E104" s="522">
        <f>IF(+J96&lt;F103,J96,D104)</f>
        <v>70998</v>
      </c>
      <c r="F104" s="523">
        <f t="shared" si="15"/>
        <v>2512487.9169435217</v>
      </c>
      <c r="G104" s="523">
        <f t="shared" si="16"/>
        <v>2547986.9169435217</v>
      </c>
      <c r="H104" s="526">
        <f t="shared" si="17"/>
        <v>360230.76368230931</v>
      </c>
      <c r="I104" s="577">
        <f t="shared" si="18"/>
        <v>360230.76368230931</v>
      </c>
      <c r="J104" s="514">
        <f t="shared" si="10"/>
        <v>0</v>
      </c>
      <c r="K104" s="514"/>
      <c r="L104" s="525"/>
      <c r="M104" s="514">
        <f t="shared" si="19"/>
        <v>0</v>
      </c>
      <c r="N104" s="525"/>
      <c r="O104" s="514">
        <f t="shared" si="12"/>
        <v>0</v>
      </c>
      <c r="P104" s="514">
        <f t="shared" si="13"/>
        <v>0</v>
      </c>
    </row>
    <row r="105" spans="1:16">
      <c r="B105" s="195" t="str">
        <f t="shared" si="14"/>
        <v/>
      </c>
      <c r="C105" s="507">
        <f>IF(D93="","-",+C104+1)</f>
        <v>2025</v>
      </c>
      <c r="D105" s="374">
        <f>IF(F104+SUM(E$99:E104)=D$92,F104,D$92-SUM(E$99:E104))</f>
        <v>2512487.9169435217</v>
      </c>
      <c r="E105" s="522">
        <f>IF(+J96&lt;F104,J96,D105)</f>
        <v>70998</v>
      </c>
      <c r="F105" s="523">
        <f t="shared" si="15"/>
        <v>2441489.9169435217</v>
      </c>
      <c r="G105" s="523">
        <f t="shared" si="16"/>
        <v>2476988.9169435217</v>
      </c>
      <c r="H105" s="526">
        <f t="shared" si="17"/>
        <v>352171.48063836433</v>
      </c>
      <c r="I105" s="577">
        <f t="shared" si="18"/>
        <v>352171.48063836433</v>
      </c>
      <c r="J105" s="514">
        <f t="shared" si="10"/>
        <v>0</v>
      </c>
      <c r="K105" s="514"/>
      <c r="L105" s="525"/>
      <c r="M105" s="514">
        <f t="shared" si="19"/>
        <v>0</v>
      </c>
      <c r="N105" s="525"/>
      <c r="O105" s="514">
        <f t="shared" si="12"/>
        <v>0</v>
      </c>
      <c r="P105" s="514">
        <f t="shared" si="13"/>
        <v>0</v>
      </c>
    </row>
    <row r="106" spans="1:16">
      <c r="B106" s="195" t="str">
        <f t="shared" si="14"/>
        <v/>
      </c>
      <c r="C106" s="507">
        <f>IF(D93="","-",+C105+1)</f>
        <v>2026</v>
      </c>
      <c r="D106" s="374">
        <f>IF(F105+SUM(E$99:E105)=D$92,F105,D$92-SUM(E$99:E105))</f>
        <v>2441489.9169435217</v>
      </c>
      <c r="E106" s="522">
        <f>IF(+J96&lt;F105,J96,D106)</f>
        <v>70998</v>
      </c>
      <c r="F106" s="523">
        <f t="shared" si="15"/>
        <v>2370491.9169435217</v>
      </c>
      <c r="G106" s="523">
        <f t="shared" si="16"/>
        <v>2405990.9169435217</v>
      </c>
      <c r="H106" s="526">
        <f t="shared" si="17"/>
        <v>344112.1975944193</v>
      </c>
      <c r="I106" s="577">
        <f t="shared" si="18"/>
        <v>344112.1975944193</v>
      </c>
      <c r="J106" s="514">
        <f t="shared" si="10"/>
        <v>0</v>
      </c>
      <c r="K106" s="514"/>
      <c r="L106" s="525"/>
      <c r="M106" s="514">
        <f t="shared" si="19"/>
        <v>0</v>
      </c>
      <c r="N106" s="525"/>
      <c r="O106" s="514">
        <f t="shared" si="12"/>
        <v>0</v>
      </c>
      <c r="P106" s="514">
        <f t="shared" si="13"/>
        <v>0</v>
      </c>
    </row>
    <row r="107" spans="1:16">
      <c r="B107" s="195" t="str">
        <f t="shared" si="14"/>
        <v/>
      </c>
      <c r="C107" s="507">
        <f>IF(D93="","-",+C106+1)</f>
        <v>2027</v>
      </c>
      <c r="D107" s="374">
        <f>IF(F106+SUM(E$99:E106)=D$92,F106,D$92-SUM(E$99:E106))</f>
        <v>2370491.9169435217</v>
      </c>
      <c r="E107" s="522">
        <f>IF(+J96&lt;F106,J96,D107)</f>
        <v>70998</v>
      </c>
      <c r="F107" s="523">
        <f t="shared" si="15"/>
        <v>2299493.9169435217</v>
      </c>
      <c r="G107" s="523">
        <f t="shared" si="16"/>
        <v>2334992.9169435217</v>
      </c>
      <c r="H107" s="526">
        <f t="shared" si="17"/>
        <v>336052.91455047432</v>
      </c>
      <c r="I107" s="577">
        <f t="shared" si="18"/>
        <v>336052.91455047432</v>
      </c>
      <c r="J107" s="514">
        <f t="shared" si="10"/>
        <v>0</v>
      </c>
      <c r="K107" s="514"/>
      <c r="L107" s="525"/>
      <c r="M107" s="514">
        <f t="shared" si="19"/>
        <v>0</v>
      </c>
      <c r="N107" s="525"/>
      <c r="O107" s="514">
        <f t="shared" si="12"/>
        <v>0</v>
      </c>
      <c r="P107" s="514">
        <f t="shared" si="13"/>
        <v>0</v>
      </c>
    </row>
    <row r="108" spans="1:16">
      <c r="B108" s="195" t="str">
        <f t="shared" si="14"/>
        <v/>
      </c>
      <c r="C108" s="507">
        <f>IF(D93="","-",+C107+1)</f>
        <v>2028</v>
      </c>
      <c r="D108" s="374">
        <f>IF(F107+SUM(E$99:E107)=D$92,F107,D$92-SUM(E$99:E107))</f>
        <v>2299493.9169435217</v>
      </c>
      <c r="E108" s="522">
        <f>IF(+J96&lt;F107,J96,D108)</f>
        <v>70998</v>
      </c>
      <c r="F108" s="523">
        <f t="shared" si="15"/>
        <v>2228495.9169435217</v>
      </c>
      <c r="G108" s="523">
        <f t="shared" si="16"/>
        <v>2263994.9169435217</v>
      </c>
      <c r="H108" s="526">
        <f t="shared" si="17"/>
        <v>327993.63150652935</v>
      </c>
      <c r="I108" s="577">
        <f t="shared" si="18"/>
        <v>327993.63150652935</v>
      </c>
      <c r="J108" s="514">
        <f t="shared" si="10"/>
        <v>0</v>
      </c>
      <c r="K108" s="514"/>
      <c r="L108" s="525"/>
      <c r="M108" s="514">
        <f t="shared" si="19"/>
        <v>0</v>
      </c>
      <c r="N108" s="525"/>
      <c r="O108" s="514">
        <f t="shared" si="12"/>
        <v>0</v>
      </c>
      <c r="P108" s="514">
        <f t="shared" si="13"/>
        <v>0</v>
      </c>
    </row>
    <row r="109" spans="1:16">
      <c r="B109" s="195" t="str">
        <f t="shared" si="14"/>
        <v/>
      </c>
      <c r="C109" s="507">
        <f>IF(D93="","-",+C108+1)</f>
        <v>2029</v>
      </c>
      <c r="D109" s="374">
        <f>IF(F108+SUM(E$99:E108)=D$92,F108,D$92-SUM(E$99:E108))</f>
        <v>2228495.9169435217</v>
      </c>
      <c r="E109" s="522">
        <f>IF(+J96&lt;F108,J96,D109)</f>
        <v>70998</v>
      </c>
      <c r="F109" s="523">
        <f t="shared" si="15"/>
        <v>2157497.9169435217</v>
      </c>
      <c r="G109" s="523">
        <f t="shared" si="16"/>
        <v>2192996.9169435217</v>
      </c>
      <c r="H109" s="526">
        <f t="shared" si="17"/>
        <v>319934.34846258431</v>
      </c>
      <c r="I109" s="577">
        <f t="shared" si="18"/>
        <v>319934.34846258431</v>
      </c>
      <c r="J109" s="514">
        <f t="shared" si="10"/>
        <v>0</v>
      </c>
      <c r="K109" s="514"/>
      <c r="L109" s="525"/>
      <c r="M109" s="514">
        <f t="shared" si="19"/>
        <v>0</v>
      </c>
      <c r="N109" s="525"/>
      <c r="O109" s="514">
        <f t="shared" si="12"/>
        <v>0</v>
      </c>
      <c r="P109" s="514">
        <f t="shared" si="13"/>
        <v>0</v>
      </c>
    </row>
    <row r="110" spans="1:16">
      <c r="B110" s="195" t="str">
        <f t="shared" si="14"/>
        <v/>
      </c>
      <c r="C110" s="507">
        <f>IF(D93="","-",+C109+1)</f>
        <v>2030</v>
      </c>
      <c r="D110" s="374">
        <f>IF(F109+SUM(E$99:E109)=D$92,F109,D$92-SUM(E$99:E109))</f>
        <v>2157497.9169435217</v>
      </c>
      <c r="E110" s="522">
        <f>IF(+J96&lt;F109,J96,D110)</f>
        <v>70998</v>
      </c>
      <c r="F110" s="523">
        <f t="shared" si="15"/>
        <v>2086499.9169435217</v>
      </c>
      <c r="G110" s="523">
        <f t="shared" si="16"/>
        <v>2121998.9169435217</v>
      </c>
      <c r="H110" s="526">
        <f t="shared" si="17"/>
        <v>311875.06541863934</v>
      </c>
      <c r="I110" s="577">
        <f t="shared" si="18"/>
        <v>311875.06541863934</v>
      </c>
      <c r="J110" s="514">
        <f t="shared" si="10"/>
        <v>0</v>
      </c>
      <c r="K110" s="514"/>
      <c r="L110" s="525"/>
      <c r="M110" s="514">
        <f t="shared" si="19"/>
        <v>0</v>
      </c>
      <c r="N110" s="525"/>
      <c r="O110" s="514">
        <f t="shared" si="12"/>
        <v>0</v>
      </c>
      <c r="P110" s="514">
        <f t="shared" si="13"/>
        <v>0</v>
      </c>
    </row>
    <row r="111" spans="1:16">
      <c r="B111" s="195" t="str">
        <f t="shared" si="14"/>
        <v/>
      </c>
      <c r="C111" s="507">
        <f>IF(D93="","-",+C110+1)</f>
        <v>2031</v>
      </c>
      <c r="D111" s="374">
        <f>IF(F110+SUM(E$99:E110)=D$92,F110,D$92-SUM(E$99:E110))</f>
        <v>2086499.9169435217</v>
      </c>
      <c r="E111" s="522">
        <f>IF(+J96&lt;F110,J96,D111)</f>
        <v>70998</v>
      </c>
      <c r="F111" s="523">
        <f t="shared" si="15"/>
        <v>2015501.9169435217</v>
      </c>
      <c r="G111" s="523">
        <f t="shared" si="16"/>
        <v>2051000.9169435217</v>
      </c>
      <c r="H111" s="526">
        <f t="shared" si="17"/>
        <v>303815.78237469436</v>
      </c>
      <c r="I111" s="577">
        <f t="shared" si="18"/>
        <v>303815.78237469436</v>
      </c>
      <c r="J111" s="514">
        <f t="shared" si="10"/>
        <v>0</v>
      </c>
      <c r="K111" s="514"/>
      <c r="L111" s="525"/>
      <c r="M111" s="514">
        <f t="shared" si="19"/>
        <v>0</v>
      </c>
      <c r="N111" s="525"/>
      <c r="O111" s="514">
        <f t="shared" si="12"/>
        <v>0</v>
      </c>
      <c r="P111" s="514">
        <f t="shared" si="13"/>
        <v>0</v>
      </c>
    </row>
    <row r="112" spans="1:16">
      <c r="B112" s="195" t="str">
        <f t="shared" si="14"/>
        <v/>
      </c>
      <c r="C112" s="507">
        <f>IF(D93="","-",+C111+1)</f>
        <v>2032</v>
      </c>
      <c r="D112" s="374">
        <f>IF(F111+SUM(E$99:E111)=D$92,F111,D$92-SUM(E$99:E111))</f>
        <v>2015501.9169435217</v>
      </c>
      <c r="E112" s="522">
        <f>IF(+J96&lt;F111,J96,D112)</f>
        <v>70998</v>
      </c>
      <c r="F112" s="523">
        <f t="shared" si="15"/>
        <v>1944503.9169435217</v>
      </c>
      <c r="G112" s="523">
        <f t="shared" si="16"/>
        <v>1980002.9169435217</v>
      </c>
      <c r="H112" s="526">
        <f t="shared" si="17"/>
        <v>295756.49933074939</v>
      </c>
      <c r="I112" s="577">
        <f t="shared" si="18"/>
        <v>295756.49933074939</v>
      </c>
      <c r="J112" s="514">
        <f t="shared" si="10"/>
        <v>0</v>
      </c>
      <c r="K112" s="514"/>
      <c r="L112" s="525"/>
      <c r="M112" s="514">
        <f t="shared" si="19"/>
        <v>0</v>
      </c>
      <c r="N112" s="525"/>
      <c r="O112" s="514">
        <f t="shared" si="12"/>
        <v>0</v>
      </c>
      <c r="P112" s="514">
        <f t="shared" si="13"/>
        <v>0</v>
      </c>
    </row>
    <row r="113" spans="2:16">
      <c r="B113" s="195" t="str">
        <f t="shared" si="14"/>
        <v/>
      </c>
      <c r="C113" s="507">
        <f>IF(D93="","-",+C112+1)</f>
        <v>2033</v>
      </c>
      <c r="D113" s="374">
        <f>IF(F112+SUM(E$99:E112)=D$92,F112,D$92-SUM(E$99:E112))</f>
        <v>1944503.9169435217</v>
      </c>
      <c r="E113" s="522">
        <f>IF(+J96&lt;F112,J96,D113)</f>
        <v>70998</v>
      </c>
      <c r="F113" s="523">
        <f t="shared" si="15"/>
        <v>1873505.9169435217</v>
      </c>
      <c r="G113" s="523">
        <f t="shared" si="16"/>
        <v>1909004.9169435217</v>
      </c>
      <c r="H113" s="526">
        <f t="shared" si="17"/>
        <v>287697.21628680441</v>
      </c>
      <c r="I113" s="577">
        <f t="shared" si="18"/>
        <v>287697.21628680441</v>
      </c>
      <c r="J113" s="514">
        <f t="shared" si="10"/>
        <v>0</v>
      </c>
      <c r="K113" s="514"/>
      <c r="L113" s="525"/>
      <c r="M113" s="514">
        <f t="shared" si="19"/>
        <v>0</v>
      </c>
      <c r="N113" s="525"/>
      <c r="O113" s="514">
        <f t="shared" si="12"/>
        <v>0</v>
      </c>
      <c r="P113" s="514">
        <f t="shared" si="13"/>
        <v>0</v>
      </c>
    </row>
    <row r="114" spans="2:16">
      <c r="B114" s="195" t="str">
        <f t="shared" si="14"/>
        <v/>
      </c>
      <c r="C114" s="507">
        <f>IF(D93="","-",+C113+1)</f>
        <v>2034</v>
      </c>
      <c r="D114" s="374">
        <f>IF(F113+SUM(E$99:E113)=D$92,F113,D$92-SUM(E$99:E113))</f>
        <v>1873505.9169435217</v>
      </c>
      <c r="E114" s="522">
        <f>IF(+J96&lt;F113,J96,D114)</f>
        <v>70998</v>
      </c>
      <c r="F114" s="523">
        <f t="shared" si="15"/>
        <v>1802507.9169435217</v>
      </c>
      <c r="G114" s="523">
        <f t="shared" si="16"/>
        <v>1838006.9169435217</v>
      </c>
      <c r="H114" s="526">
        <f t="shared" si="17"/>
        <v>279637.93324285944</v>
      </c>
      <c r="I114" s="577">
        <f t="shared" si="18"/>
        <v>279637.93324285944</v>
      </c>
      <c r="J114" s="514">
        <f t="shared" si="10"/>
        <v>0</v>
      </c>
      <c r="K114" s="514"/>
      <c r="L114" s="525"/>
      <c r="M114" s="514">
        <f t="shared" si="19"/>
        <v>0</v>
      </c>
      <c r="N114" s="525"/>
      <c r="O114" s="514">
        <f t="shared" si="12"/>
        <v>0</v>
      </c>
      <c r="P114" s="514">
        <f t="shared" si="13"/>
        <v>0</v>
      </c>
    </row>
    <row r="115" spans="2:16">
      <c r="B115" s="195" t="str">
        <f t="shared" si="14"/>
        <v/>
      </c>
      <c r="C115" s="507">
        <f>IF(D93="","-",+C114+1)</f>
        <v>2035</v>
      </c>
      <c r="D115" s="374">
        <f>IF(F114+SUM(E$99:E114)=D$92,F114,D$92-SUM(E$99:E114))</f>
        <v>1802507.9169435217</v>
      </c>
      <c r="E115" s="522">
        <f>IF(+J96&lt;F114,J96,D115)</f>
        <v>70998</v>
      </c>
      <c r="F115" s="523">
        <f t="shared" si="15"/>
        <v>1731509.9169435217</v>
      </c>
      <c r="G115" s="523">
        <f t="shared" si="16"/>
        <v>1767008.9169435217</v>
      </c>
      <c r="H115" s="526">
        <f t="shared" si="17"/>
        <v>271578.6501989144</v>
      </c>
      <c r="I115" s="577">
        <f t="shared" si="18"/>
        <v>271578.6501989144</v>
      </c>
      <c r="J115" s="514">
        <f t="shared" si="10"/>
        <v>0</v>
      </c>
      <c r="K115" s="514"/>
      <c r="L115" s="525"/>
      <c r="M115" s="514">
        <f t="shared" si="19"/>
        <v>0</v>
      </c>
      <c r="N115" s="525"/>
      <c r="O115" s="514">
        <f t="shared" si="12"/>
        <v>0</v>
      </c>
      <c r="P115" s="514">
        <f t="shared" si="13"/>
        <v>0</v>
      </c>
    </row>
    <row r="116" spans="2:16">
      <c r="B116" s="195" t="str">
        <f t="shared" si="14"/>
        <v/>
      </c>
      <c r="C116" s="507">
        <f>IF(D93="","-",+C115+1)</f>
        <v>2036</v>
      </c>
      <c r="D116" s="374">
        <f>IF(F115+SUM(E$99:E115)=D$92,F115,D$92-SUM(E$99:E115))</f>
        <v>1731509.9169435217</v>
      </c>
      <c r="E116" s="522">
        <f>IF(+J96&lt;F115,J96,D116)</f>
        <v>70998</v>
      </c>
      <c r="F116" s="523">
        <f t="shared" si="15"/>
        <v>1660511.9169435217</v>
      </c>
      <c r="G116" s="523">
        <f t="shared" si="16"/>
        <v>1696010.9169435217</v>
      </c>
      <c r="H116" s="526">
        <f t="shared" si="17"/>
        <v>263519.36715496943</v>
      </c>
      <c r="I116" s="577">
        <f t="shared" si="18"/>
        <v>263519.36715496943</v>
      </c>
      <c r="J116" s="514">
        <f t="shared" si="10"/>
        <v>0</v>
      </c>
      <c r="K116" s="514"/>
      <c r="L116" s="525"/>
      <c r="M116" s="514">
        <f t="shared" si="19"/>
        <v>0</v>
      </c>
      <c r="N116" s="525"/>
      <c r="O116" s="514">
        <f t="shared" si="12"/>
        <v>0</v>
      </c>
      <c r="P116" s="514">
        <f t="shared" si="13"/>
        <v>0</v>
      </c>
    </row>
    <row r="117" spans="2:16">
      <c r="B117" s="195" t="str">
        <f t="shared" si="14"/>
        <v/>
      </c>
      <c r="C117" s="507">
        <f>IF(D93="","-",+C116+1)</f>
        <v>2037</v>
      </c>
      <c r="D117" s="374">
        <f>IF(F116+SUM(E$99:E116)=D$92,F116,D$92-SUM(E$99:E116))</f>
        <v>1660511.9169435217</v>
      </c>
      <c r="E117" s="522">
        <f>IF(+J96&lt;F116,J96,D117)</f>
        <v>70998</v>
      </c>
      <c r="F117" s="523">
        <f t="shared" si="15"/>
        <v>1589513.9169435217</v>
      </c>
      <c r="G117" s="523">
        <f t="shared" si="16"/>
        <v>1625012.9169435217</v>
      </c>
      <c r="H117" s="526">
        <f t="shared" si="17"/>
        <v>255460.08411102442</v>
      </c>
      <c r="I117" s="577">
        <f t="shared" si="18"/>
        <v>255460.08411102442</v>
      </c>
      <c r="J117" s="514">
        <f t="shared" si="10"/>
        <v>0</v>
      </c>
      <c r="K117" s="514"/>
      <c r="L117" s="525"/>
      <c r="M117" s="514">
        <f t="shared" si="19"/>
        <v>0</v>
      </c>
      <c r="N117" s="525"/>
      <c r="O117" s="514">
        <f t="shared" si="12"/>
        <v>0</v>
      </c>
      <c r="P117" s="514">
        <f t="shared" si="13"/>
        <v>0</v>
      </c>
    </row>
    <row r="118" spans="2:16">
      <c r="B118" s="195" t="str">
        <f t="shared" si="14"/>
        <v/>
      </c>
      <c r="C118" s="507">
        <f>IF(D93="","-",+C117+1)</f>
        <v>2038</v>
      </c>
      <c r="D118" s="374">
        <f>IF(F117+SUM(E$99:E117)=D$92,F117,D$92-SUM(E$99:E117))</f>
        <v>1589513.9169435217</v>
      </c>
      <c r="E118" s="522">
        <f>IF(+J96&lt;F117,J96,D118)</f>
        <v>70998</v>
      </c>
      <c r="F118" s="523">
        <f t="shared" si="15"/>
        <v>1518515.9169435217</v>
      </c>
      <c r="G118" s="523">
        <f t="shared" si="16"/>
        <v>1554014.9169435217</v>
      </c>
      <c r="H118" s="526">
        <f t="shared" si="17"/>
        <v>247400.80106707945</v>
      </c>
      <c r="I118" s="577">
        <f t="shared" si="18"/>
        <v>247400.80106707945</v>
      </c>
      <c r="J118" s="514">
        <f t="shared" si="10"/>
        <v>0</v>
      </c>
      <c r="K118" s="514"/>
      <c r="L118" s="525"/>
      <c r="M118" s="514">
        <f t="shared" si="19"/>
        <v>0</v>
      </c>
      <c r="N118" s="525"/>
      <c r="O118" s="514">
        <f t="shared" si="12"/>
        <v>0</v>
      </c>
      <c r="P118" s="514">
        <f t="shared" si="13"/>
        <v>0</v>
      </c>
    </row>
    <row r="119" spans="2:16">
      <c r="B119" s="195" t="str">
        <f t="shared" si="14"/>
        <v/>
      </c>
      <c r="C119" s="507">
        <f>IF(D93="","-",+C118+1)</f>
        <v>2039</v>
      </c>
      <c r="D119" s="374">
        <f>IF(F118+SUM(E$99:E118)=D$92,F118,D$92-SUM(E$99:E118))</f>
        <v>1518515.9169435217</v>
      </c>
      <c r="E119" s="522">
        <f>IF(+J96&lt;F118,J96,D119)</f>
        <v>70998</v>
      </c>
      <c r="F119" s="523">
        <f t="shared" si="15"/>
        <v>1447517.9169435217</v>
      </c>
      <c r="G119" s="523">
        <f t="shared" si="16"/>
        <v>1483016.9169435217</v>
      </c>
      <c r="H119" s="526">
        <f t="shared" si="17"/>
        <v>239341.51802313444</v>
      </c>
      <c r="I119" s="577">
        <f t="shared" si="18"/>
        <v>239341.51802313444</v>
      </c>
      <c r="J119" s="514">
        <f t="shared" si="10"/>
        <v>0</v>
      </c>
      <c r="K119" s="514"/>
      <c r="L119" s="525"/>
      <c r="M119" s="514">
        <f t="shared" si="19"/>
        <v>0</v>
      </c>
      <c r="N119" s="525"/>
      <c r="O119" s="514">
        <f t="shared" si="12"/>
        <v>0</v>
      </c>
      <c r="P119" s="514">
        <f t="shared" si="13"/>
        <v>0</v>
      </c>
    </row>
    <row r="120" spans="2:16">
      <c r="B120" s="195" t="str">
        <f t="shared" si="14"/>
        <v/>
      </c>
      <c r="C120" s="507">
        <f>IF(D93="","-",+C119+1)</f>
        <v>2040</v>
      </c>
      <c r="D120" s="374">
        <f>IF(F119+SUM(E$99:E119)=D$92,F119,D$92-SUM(E$99:E119))</f>
        <v>1447517.9169435217</v>
      </c>
      <c r="E120" s="522">
        <f>IF(+J96&lt;F119,J96,D120)</f>
        <v>70998</v>
      </c>
      <c r="F120" s="523">
        <f t="shared" si="15"/>
        <v>1376519.9169435217</v>
      </c>
      <c r="G120" s="523">
        <f t="shared" si="16"/>
        <v>1412018.9169435217</v>
      </c>
      <c r="H120" s="526">
        <f t="shared" si="17"/>
        <v>231282.23497918947</v>
      </c>
      <c r="I120" s="577">
        <f t="shared" si="18"/>
        <v>231282.23497918947</v>
      </c>
      <c r="J120" s="514">
        <f t="shared" si="10"/>
        <v>0</v>
      </c>
      <c r="K120" s="514"/>
      <c r="L120" s="525"/>
      <c r="M120" s="514">
        <f t="shared" si="19"/>
        <v>0</v>
      </c>
      <c r="N120" s="525"/>
      <c r="O120" s="514">
        <f t="shared" si="12"/>
        <v>0</v>
      </c>
      <c r="P120" s="514">
        <f t="shared" si="13"/>
        <v>0</v>
      </c>
    </row>
    <row r="121" spans="2:16">
      <c r="B121" s="195" t="str">
        <f t="shared" si="14"/>
        <v/>
      </c>
      <c r="C121" s="507">
        <f>IF(D93="","-",+C120+1)</f>
        <v>2041</v>
      </c>
      <c r="D121" s="374">
        <f>IF(F120+SUM(E$99:E120)=D$92,F120,D$92-SUM(E$99:E120))</f>
        <v>1376519.9169435217</v>
      </c>
      <c r="E121" s="522">
        <f>IF(+J96&lt;F120,J96,D121)</f>
        <v>70998</v>
      </c>
      <c r="F121" s="523">
        <f t="shared" si="15"/>
        <v>1305521.9169435217</v>
      </c>
      <c r="G121" s="523">
        <f t="shared" si="16"/>
        <v>1341020.9169435217</v>
      </c>
      <c r="H121" s="526">
        <f t="shared" si="17"/>
        <v>223222.95193524446</v>
      </c>
      <c r="I121" s="577">
        <f t="shared" si="18"/>
        <v>223222.95193524446</v>
      </c>
      <c r="J121" s="514">
        <f t="shared" si="10"/>
        <v>0</v>
      </c>
      <c r="K121" s="514"/>
      <c r="L121" s="525"/>
      <c r="M121" s="514">
        <f t="shared" si="19"/>
        <v>0</v>
      </c>
      <c r="N121" s="525"/>
      <c r="O121" s="514">
        <f t="shared" si="12"/>
        <v>0</v>
      </c>
      <c r="P121" s="514">
        <f t="shared" si="13"/>
        <v>0</v>
      </c>
    </row>
    <row r="122" spans="2:16">
      <c r="B122" s="195" t="str">
        <f t="shared" si="14"/>
        <v/>
      </c>
      <c r="C122" s="507">
        <f>IF(D93="","-",+C121+1)</f>
        <v>2042</v>
      </c>
      <c r="D122" s="374">
        <f>IF(F121+SUM(E$99:E121)=D$92,F121,D$92-SUM(E$99:E121))</f>
        <v>1305521.9169435217</v>
      </c>
      <c r="E122" s="522">
        <f>IF(+J96&lt;F121,J96,D122)</f>
        <v>70998</v>
      </c>
      <c r="F122" s="523">
        <f t="shared" si="15"/>
        <v>1234523.9169435217</v>
      </c>
      <c r="G122" s="523">
        <f t="shared" si="16"/>
        <v>1270022.9169435217</v>
      </c>
      <c r="H122" s="526">
        <f t="shared" si="17"/>
        <v>215163.66889129949</v>
      </c>
      <c r="I122" s="577">
        <f t="shared" si="18"/>
        <v>215163.66889129949</v>
      </c>
      <c r="J122" s="514">
        <f t="shared" si="10"/>
        <v>0</v>
      </c>
      <c r="K122" s="514"/>
      <c r="L122" s="525"/>
      <c r="M122" s="514">
        <f t="shared" si="19"/>
        <v>0</v>
      </c>
      <c r="N122" s="525"/>
      <c r="O122" s="514">
        <f t="shared" si="12"/>
        <v>0</v>
      </c>
      <c r="P122" s="514">
        <f t="shared" si="13"/>
        <v>0</v>
      </c>
    </row>
    <row r="123" spans="2:16">
      <c r="B123" s="195" t="str">
        <f t="shared" si="14"/>
        <v/>
      </c>
      <c r="C123" s="507">
        <f>IF(D93="","-",+C122+1)</f>
        <v>2043</v>
      </c>
      <c r="D123" s="374">
        <f>IF(F122+SUM(E$99:E122)=D$92,F122,D$92-SUM(E$99:E122))</f>
        <v>1234523.9169435217</v>
      </c>
      <c r="E123" s="522">
        <f>IF(+J96&lt;F122,J96,D123)</f>
        <v>70998</v>
      </c>
      <c r="F123" s="523">
        <f t="shared" si="15"/>
        <v>1163525.9169435217</v>
      </c>
      <c r="G123" s="523">
        <f t="shared" si="16"/>
        <v>1199024.9169435217</v>
      </c>
      <c r="H123" s="526">
        <f t="shared" si="17"/>
        <v>207104.38584735448</v>
      </c>
      <c r="I123" s="577">
        <f t="shared" si="18"/>
        <v>207104.38584735448</v>
      </c>
      <c r="J123" s="514">
        <f t="shared" si="10"/>
        <v>0</v>
      </c>
      <c r="K123" s="514"/>
      <c r="L123" s="525"/>
      <c r="M123" s="514">
        <f t="shared" si="19"/>
        <v>0</v>
      </c>
      <c r="N123" s="525"/>
      <c r="O123" s="514">
        <f t="shared" si="12"/>
        <v>0</v>
      </c>
      <c r="P123" s="514">
        <f t="shared" si="13"/>
        <v>0</v>
      </c>
    </row>
    <row r="124" spans="2:16">
      <c r="B124" s="195" t="str">
        <f t="shared" si="14"/>
        <v/>
      </c>
      <c r="C124" s="507">
        <f>IF(D93="","-",+C123+1)</f>
        <v>2044</v>
      </c>
      <c r="D124" s="374">
        <f>IF(F123+SUM(E$99:E123)=D$92,F123,D$92-SUM(E$99:E123))</f>
        <v>1163525.9169435217</v>
      </c>
      <c r="E124" s="522">
        <f>IF(+J96&lt;F123,J96,D124)</f>
        <v>70998</v>
      </c>
      <c r="F124" s="523">
        <f t="shared" si="15"/>
        <v>1092527.9169435217</v>
      </c>
      <c r="G124" s="523">
        <f t="shared" si="16"/>
        <v>1128026.9169435217</v>
      </c>
      <c r="H124" s="526">
        <f t="shared" si="17"/>
        <v>199045.10280340951</v>
      </c>
      <c r="I124" s="577">
        <f t="shared" si="18"/>
        <v>199045.10280340951</v>
      </c>
      <c r="J124" s="514">
        <f t="shared" si="10"/>
        <v>0</v>
      </c>
      <c r="K124" s="514"/>
      <c r="L124" s="525"/>
      <c r="M124" s="514">
        <f t="shared" si="19"/>
        <v>0</v>
      </c>
      <c r="N124" s="525"/>
      <c r="O124" s="514">
        <f t="shared" si="12"/>
        <v>0</v>
      </c>
      <c r="P124" s="514">
        <f t="shared" si="13"/>
        <v>0</v>
      </c>
    </row>
    <row r="125" spans="2:16">
      <c r="B125" s="195" t="str">
        <f t="shared" si="14"/>
        <v/>
      </c>
      <c r="C125" s="507">
        <f>IF(D93="","-",+C124+1)</f>
        <v>2045</v>
      </c>
      <c r="D125" s="374">
        <f>IF(F124+SUM(E$99:E124)=D$92,F124,D$92-SUM(E$99:E124))</f>
        <v>1092527.9169435217</v>
      </c>
      <c r="E125" s="522">
        <f>IF(+J96&lt;F124,J96,D125)</f>
        <v>70998</v>
      </c>
      <c r="F125" s="523">
        <f t="shared" si="15"/>
        <v>1021529.9169435217</v>
      </c>
      <c r="G125" s="523">
        <f t="shared" si="16"/>
        <v>1057028.9169435217</v>
      </c>
      <c r="H125" s="526">
        <f t="shared" si="17"/>
        <v>190985.8197594645</v>
      </c>
      <c r="I125" s="577">
        <f t="shared" si="18"/>
        <v>190985.8197594645</v>
      </c>
      <c r="J125" s="514">
        <f t="shared" si="10"/>
        <v>0</v>
      </c>
      <c r="K125" s="514"/>
      <c r="L125" s="525"/>
      <c r="M125" s="514">
        <f t="shared" si="19"/>
        <v>0</v>
      </c>
      <c r="N125" s="525"/>
      <c r="O125" s="514">
        <f t="shared" si="12"/>
        <v>0</v>
      </c>
      <c r="P125" s="514">
        <f t="shared" si="13"/>
        <v>0</v>
      </c>
    </row>
    <row r="126" spans="2:16">
      <c r="B126" s="195" t="str">
        <f t="shared" si="14"/>
        <v/>
      </c>
      <c r="C126" s="507">
        <f>IF(D93="","-",+C125+1)</f>
        <v>2046</v>
      </c>
      <c r="D126" s="374">
        <f>IF(F125+SUM(E$99:E125)=D$92,F125,D$92-SUM(E$99:E125))</f>
        <v>1021529.9169435217</v>
      </c>
      <c r="E126" s="522">
        <f>IF(+J96&lt;F125,J96,D126)</f>
        <v>70998</v>
      </c>
      <c r="F126" s="523">
        <f t="shared" si="15"/>
        <v>950531.9169435217</v>
      </c>
      <c r="G126" s="523">
        <f t="shared" si="16"/>
        <v>986030.9169435217</v>
      </c>
      <c r="H126" s="526">
        <f t="shared" si="17"/>
        <v>182926.5367155195</v>
      </c>
      <c r="I126" s="577">
        <f t="shared" si="18"/>
        <v>182926.5367155195</v>
      </c>
      <c r="J126" s="514">
        <f t="shared" si="10"/>
        <v>0</v>
      </c>
      <c r="K126" s="514"/>
      <c r="L126" s="525"/>
      <c r="M126" s="514">
        <f t="shared" si="19"/>
        <v>0</v>
      </c>
      <c r="N126" s="525"/>
      <c r="O126" s="514">
        <f t="shared" si="12"/>
        <v>0</v>
      </c>
      <c r="P126" s="514">
        <f t="shared" si="13"/>
        <v>0</v>
      </c>
    </row>
    <row r="127" spans="2:16">
      <c r="B127" s="195" t="str">
        <f t="shared" si="14"/>
        <v/>
      </c>
      <c r="C127" s="507">
        <f>IF(D93="","-",+C126+1)</f>
        <v>2047</v>
      </c>
      <c r="D127" s="374">
        <f>IF(F126+SUM(E$99:E126)=D$92,F126,D$92-SUM(E$99:E126))</f>
        <v>950531.9169435217</v>
      </c>
      <c r="E127" s="522">
        <f>IF(+J96&lt;F126,J96,D127)</f>
        <v>70998</v>
      </c>
      <c r="F127" s="523">
        <f t="shared" si="15"/>
        <v>879533.9169435217</v>
      </c>
      <c r="G127" s="523">
        <f t="shared" si="16"/>
        <v>915032.9169435217</v>
      </c>
      <c r="H127" s="526">
        <f t="shared" si="17"/>
        <v>174867.25367157452</v>
      </c>
      <c r="I127" s="577">
        <f t="shared" si="18"/>
        <v>174867.25367157452</v>
      </c>
      <c r="J127" s="514">
        <f t="shared" si="10"/>
        <v>0</v>
      </c>
      <c r="K127" s="514"/>
      <c r="L127" s="525"/>
      <c r="M127" s="514">
        <f t="shared" si="19"/>
        <v>0</v>
      </c>
      <c r="N127" s="525"/>
      <c r="O127" s="514">
        <f t="shared" si="12"/>
        <v>0</v>
      </c>
      <c r="P127" s="514">
        <f t="shared" si="13"/>
        <v>0</v>
      </c>
    </row>
    <row r="128" spans="2:16">
      <c r="B128" s="195" t="str">
        <f t="shared" si="14"/>
        <v/>
      </c>
      <c r="C128" s="507">
        <f>IF(D93="","-",+C127+1)</f>
        <v>2048</v>
      </c>
      <c r="D128" s="374">
        <f>IF(F127+SUM(E$99:E127)=D$92,F127,D$92-SUM(E$99:E127))</f>
        <v>879533.9169435217</v>
      </c>
      <c r="E128" s="522">
        <f>IF(+J96&lt;F127,J96,D128)</f>
        <v>70998</v>
      </c>
      <c r="F128" s="523">
        <f t="shared" si="15"/>
        <v>808535.9169435217</v>
      </c>
      <c r="G128" s="523">
        <f t="shared" si="16"/>
        <v>844034.9169435217</v>
      </c>
      <c r="H128" s="526">
        <f t="shared" si="17"/>
        <v>166807.97062762955</v>
      </c>
      <c r="I128" s="577">
        <f t="shared" si="18"/>
        <v>166807.97062762955</v>
      </c>
      <c r="J128" s="514">
        <f t="shared" si="10"/>
        <v>0</v>
      </c>
      <c r="K128" s="514"/>
      <c r="L128" s="525"/>
      <c r="M128" s="514">
        <f t="shared" si="19"/>
        <v>0</v>
      </c>
      <c r="N128" s="525"/>
      <c r="O128" s="514">
        <f t="shared" si="12"/>
        <v>0</v>
      </c>
      <c r="P128" s="514">
        <f t="shared" si="13"/>
        <v>0</v>
      </c>
    </row>
    <row r="129" spans="2:16">
      <c r="B129" s="195" t="str">
        <f t="shared" si="14"/>
        <v/>
      </c>
      <c r="C129" s="507">
        <f>IF(D93="","-",+C128+1)</f>
        <v>2049</v>
      </c>
      <c r="D129" s="374">
        <f>IF(F128+SUM(E$99:E128)=D$92,F128,D$92-SUM(E$99:E128))</f>
        <v>808535.9169435217</v>
      </c>
      <c r="E129" s="522">
        <f>IF(+J96&lt;F128,J96,D129)</f>
        <v>70998</v>
      </c>
      <c r="F129" s="523">
        <f t="shared" si="15"/>
        <v>737537.9169435217</v>
      </c>
      <c r="G129" s="523">
        <f t="shared" si="16"/>
        <v>773036.9169435217</v>
      </c>
      <c r="H129" s="526">
        <f t="shared" si="17"/>
        <v>158748.68758368457</v>
      </c>
      <c r="I129" s="577">
        <f t="shared" si="18"/>
        <v>158748.68758368457</v>
      </c>
      <c r="J129" s="514">
        <f t="shared" si="10"/>
        <v>0</v>
      </c>
      <c r="K129" s="514"/>
      <c r="L129" s="525"/>
      <c r="M129" s="514">
        <f t="shared" si="19"/>
        <v>0</v>
      </c>
      <c r="N129" s="525"/>
      <c r="O129" s="514">
        <f t="shared" si="12"/>
        <v>0</v>
      </c>
      <c r="P129" s="514">
        <f t="shared" si="13"/>
        <v>0</v>
      </c>
    </row>
    <row r="130" spans="2:16">
      <c r="B130" s="195" t="str">
        <f t="shared" si="14"/>
        <v/>
      </c>
      <c r="C130" s="507">
        <f>IF(D93="","-",+C129+1)</f>
        <v>2050</v>
      </c>
      <c r="D130" s="374">
        <f>IF(F129+SUM(E$99:E129)=D$92,F129,D$92-SUM(E$99:E129))</f>
        <v>737537.9169435217</v>
      </c>
      <c r="E130" s="522">
        <f>IF(+J96&lt;F129,J96,D130)</f>
        <v>70998</v>
      </c>
      <c r="F130" s="523">
        <f t="shared" si="15"/>
        <v>666539.9169435217</v>
      </c>
      <c r="G130" s="523">
        <f t="shared" si="16"/>
        <v>702038.9169435217</v>
      </c>
      <c r="H130" s="526">
        <f t="shared" si="17"/>
        <v>150689.40453973957</v>
      </c>
      <c r="I130" s="577">
        <f t="shared" si="18"/>
        <v>150689.40453973957</v>
      </c>
      <c r="J130" s="514">
        <f t="shared" si="10"/>
        <v>0</v>
      </c>
      <c r="K130" s="514"/>
      <c r="L130" s="525"/>
      <c r="M130" s="514">
        <f t="shared" si="19"/>
        <v>0</v>
      </c>
      <c r="N130" s="525"/>
      <c r="O130" s="514">
        <f t="shared" si="12"/>
        <v>0</v>
      </c>
      <c r="P130" s="514">
        <f t="shared" si="13"/>
        <v>0</v>
      </c>
    </row>
    <row r="131" spans="2:16">
      <c r="B131" s="195" t="str">
        <f t="shared" si="14"/>
        <v/>
      </c>
      <c r="C131" s="507">
        <f>IF(D93="","-",+C130+1)</f>
        <v>2051</v>
      </c>
      <c r="D131" s="374">
        <f>IF(F130+SUM(E$99:E130)=D$92,F130,D$92-SUM(E$99:E130))</f>
        <v>666539.9169435217</v>
      </c>
      <c r="E131" s="522">
        <f>IF(+J96&lt;F130,J96,D131)</f>
        <v>70998</v>
      </c>
      <c r="F131" s="523">
        <f t="shared" si="15"/>
        <v>595541.9169435217</v>
      </c>
      <c r="G131" s="523">
        <f t="shared" si="16"/>
        <v>631040.9169435217</v>
      </c>
      <c r="H131" s="526">
        <f t="shared" si="17"/>
        <v>142630.12149579456</v>
      </c>
      <c r="I131" s="577">
        <f t="shared" si="18"/>
        <v>142630.12149579456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>
      <c r="B132" s="195" t="str">
        <f t="shared" si="14"/>
        <v/>
      </c>
      <c r="C132" s="507">
        <f>IF(D93="","-",+C131+1)</f>
        <v>2052</v>
      </c>
      <c r="D132" s="374">
        <f>IF(F131+SUM(E$99:E131)=D$92,F131,D$92-SUM(E$99:E131))</f>
        <v>595541.9169435217</v>
      </c>
      <c r="E132" s="522">
        <f>IF(+J96&lt;F131,J96,D132)</f>
        <v>70998</v>
      </c>
      <c r="F132" s="523">
        <f t="shared" si="15"/>
        <v>524543.9169435217</v>
      </c>
      <c r="G132" s="523">
        <f t="shared" si="16"/>
        <v>560042.9169435217</v>
      </c>
      <c r="H132" s="526">
        <f t="shared" si="17"/>
        <v>134570.83845184959</v>
      </c>
      <c r="I132" s="577">
        <f t="shared" si="18"/>
        <v>134570.83845184959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>
      <c r="B133" s="195" t="str">
        <f t="shared" si="14"/>
        <v/>
      </c>
      <c r="C133" s="507">
        <f>IF(D93="","-",+C132+1)</f>
        <v>2053</v>
      </c>
      <c r="D133" s="374">
        <f>IF(F132+SUM(E$99:E132)=D$92,F132,D$92-SUM(E$99:E132))</f>
        <v>524543.9169435217</v>
      </c>
      <c r="E133" s="522">
        <f>IF(+J96&lt;F132,J96,D133)</f>
        <v>70998</v>
      </c>
      <c r="F133" s="523">
        <f t="shared" si="15"/>
        <v>453545.9169435217</v>
      </c>
      <c r="G133" s="523">
        <f t="shared" si="16"/>
        <v>489044.9169435217</v>
      </c>
      <c r="H133" s="526">
        <f t="shared" si="17"/>
        <v>126511.55540790458</v>
      </c>
      <c r="I133" s="577">
        <f t="shared" si="18"/>
        <v>126511.55540790458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>
      <c r="B134" s="195" t="str">
        <f t="shared" si="14"/>
        <v/>
      </c>
      <c r="C134" s="507">
        <f>IF(D93="","-",+C133+1)</f>
        <v>2054</v>
      </c>
      <c r="D134" s="374">
        <f>IF(F133+SUM(E$99:E133)=D$92,F133,D$92-SUM(E$99:E133))</f>
        <v>453545.9169435217</v>
      </c>
      <c r="E134" s="522">
        <f>IF(+J96&lt;F133,J96,D134)</f>
        <v>70998</v>
      </c>
      <c r="F134" s="523">
        <f t="shared" si="15"/>
        <v>382547.9169435217</v>
      </c>
      <c r="G134" s="523">
        <f t="shared" si="16"/>
        <v>418046.9169435217</v>
      </c>
      <c r="H134" s="526">
        <f t="shared" si="17"/>
        <v>118452.27236395961</v>
      </c>
      <c r="I134" s="577">
        <f t="shared" si="18"/>
        <v>118452.27236395961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>
      <c r="B135" s="195" t="str">
        <f t="shared" si="14"/>
        <v/>
      </c>
      <c r="C135" s="507">
        <f>IF(D93="","-",+C134+1)</f>
        <v>2055</v>
      </c>
      <c r="D135" s="374">
        <f>IF(F134+SUM(E$99:E134)=D$92,F134,D$92-SUM(E$99:E134))</f>
        <v>382547.9169435217</v>
      </c>
      <c r="E135" s="522">
        <f>IF(+J96&lt;F134,J96,D135)</f>
        <v>70998</v>
      </c>
      <c r="F135" s="523">
        <f t="shared" si="15"/>
        <v>311549.9169435217</v>
      </c>
      <c r="G135" s="523">
        <f t="shared" si="16"/>
        <v>347048.9169435217</v>
      </c>
      <c r="H135" s="526">
        <f t="shared" si="17"/>
        <v>110392.9893200146</v>
      </c>
      <c r="I135" s="577">
        <f t="shared" si="18"/>
        <v>110392.9893200146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>
      <c r="B136" s="195" t="str">
        <f t="shared" si="14"/>
        <v/>
      </c>
      <c r="C136" s="507">
        <f>IF(D93="","-",+C135+1)</f>
        <v>2056</v>
      </c>
      <c r="D136" s="374">
        <f>IF(F135+SUM(E$99:E135)=D$92,F135,D$92-SUM(E$99:E135))</f>
        <v>311549.9169435217</v>
      </c>
      <c r="E136" s="522">
        <f>IF(+J96&lt;F135,J96,D136)</f>
        <v>70998</v>
      </c>
      <c r="F136" s="523">
        <f t="shared" si="15"/>
        <v>240551.9169435217</v>
      </c>
      <c r="G136" s="523">
        <f t="shared" si="16"/>
        <v>276050.9169435217</v>
      </c>
      <c r="H136" s="526">
        <f t="shared" si="17"/>
        <v>102333.70627606963</v>
      </c>
      <c r="I136" s="577">
        <f t="shared" si="18"/>
        <v>102333.70627606963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>
      <c r="B137" s="195" t="str">
        <f t="shared" si="14"/>
        <v/>
      </c>
      <c r="C137" s="507">
        <f>IF(D93="","-",+C136+1)</f>
        <v>2057</v>
      </c>
      <c r="D137" s="374">
        <f>IF(F136+SUM(E$99:E136)=D$92,F136,D$92-SUM(E$99:E136))</f>
        <v>240551.9169435217</v>
      </c>
      <c r="E137" s="522">
        <f>IF(+J96&lt;F136,J96,D137)</f>
        <v>70998</v>
      </c>
      <c r="F137" s="523">
        <f t="shared" si="15"/>
        <v>169553.9169435217</v>
      </c>
      <c r="G137" s="523">
        <f t="shared" si="16"/>
        <v>205052.9169435217</v>
      </c>
      <c r="H137" s="526">
        <f t="shared" si="17"/>
        <v>94274.423232124638</v>
      </c>
      <c r="I137" s="577">
        <f t="shared" si="18"/>
        <v>94274.423232124638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>
      <c r="B138" s="195" t="str">
        <f t="shared" si="14"/>
        <v/>
      </c>
      <c r="C138" s="507">
        <f>IF(D93="","-",+C137+1)</f>
        <v>2058</v>
      </c>
      <c r="D138" s="374">
        <f>IF(F137+SUM(E$99:E137)=D$92,F137,D$92-SUM(E$99:E137))</f>
        <v>169553.9169435217</v>
      </c>
      <c r="E138" s="522">
        <f>IF(+J96&lt;F137,J96,D138)</f>
        <v>70998</v>
      </c>
      <c r="F138" s="523">
        <f t="shared" si="15"/>
        <v>98555.916943521705</v>
      </c>
      <c r="G138" s="523">
        <f t="shared" si="16"/>
        <v>134054.9169435217</v>
      </c>
      <c r="H138" s="526">
        <f t="shared" si="17"/>
        <v>86215.140188179648</v>
      </c>
      <c r="I138" s="577">
        <f t="shared" si="18"/>
        <v>86215.140188179648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>
      <c r="B139" s="195" t="str">
        <f t="shared" si="14"/>
        <v/>
      </c>
      <c r="C139" s="507">
        <f>IF(D93="","-",+C138+1)</f>
        <v>2059</v>
      </c>
      <c r="D139" s="374">
        <f>IF(F138+SUM(E$99:E138)=D$92,F138,D$92-SUM(E$99:E138))</f>
        <v>98555.916943521705</v>
      </c>
      <c r="E139" s="522">
        <f>IF(+J96&lt;F138,J96,D139)</f>
        <v>70998</v>
      </c>
      <c r="F139" s="523">
        <f t="shared" si="15"/>
        <v>27557.916943521705</v>
      </c>
      <c r="G139" s="523">
        <f t="shared" si="16"/>
        <v>63056.916943521705</v>
      </c>
      <c r="H139" s="526">
        <f t="shared" si="17"/>
        <v>78155.857144234658</v>
      </c>
      <c r="I139" s="577">
        <f t="shared" si="18"/>
        <v>78155.857144234658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>
      <c r="B140" s="195" t="str">
        <f t="shared" si="14"/>
        <v/>
      </c>
      <c r="C140" s="507">
        <f>IF(D93="","-",+C139+1)</f>
        <v>2060</v>
      </c>
      <c r="D140" s="374">
        <f>IF(F139+SUM(E$99:E139)=D$92,F139,D$92-SUM(E$99:E139))</f>
        <v>27557.916943521705</v>
      </c>
      <c r="E140" s="522">
        <f>IF(+J96&lt;F139,J96,D140)</f>
        <v>27557.916943521705</v>
      </c>
      <c r="F140" s="523">
        <f t="shared" si="15"/>
        <v>0</v>
      </c>
      <c r="G140" s="523">
        <f t="shared" si="16"/>
        <v>13778.958471760852</v>
      </c>
      <c r="H140" s="526">
        <f t="shared" si="17"/>
        <v>29122.024754652783</v>
      </c>
      <c r="I140" s="577">
        <f t="shared" si="18"/>
        <v>29122.024754652783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>
      <c r="B141" s="195" t="str">
        <f t="shared" si="14"/>
        <v/>
      </c>
      <c r="C141" s="507">
        <f>IF(D93="","-",+C140+1)</f>
        <v>2061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5"/>
        <v>0</v>
      </c>
      <c r="G141" s="523">
        <f t="shared" si="16"/>
        <v>0</v>
      </c>
      <c r="H141" s="526">
        <f t="shared" si="17"/>
        <v>0</v>
      </c>
      <c r="I141" s="577">
        <f t="shared" si="18"/>
        <v>0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>
      <c r="B142" s="195" t="str">
        <f t="shared" si="14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5"/>
        <v>0</v>
      </c>
      <c r="G142" s="523">
        <f t="shared" si="16"/>
        <v>0</v>
      </c>
      <c r="H142" s="526">
        <f t="shared" si="17"/>
        <v>0</v>
      </c>
      <c r="I142" s="577">
        <f t="shared" si="18"/>
        <v>0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>
      <c r="B143" s="195" t="str">
        <f t="shared" si="14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>
      <c r="B144" s="195" t="str">
        <f t="shared" si="14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>
      <c r="B145" s="195" t="str">
        <f t="shared" si="14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>
      <c r="B146" s="195" t="str">
        <f t="shared" si="14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>
      <c r="B147" s="195" t="str">
        <f t="shared" si="14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>
      <c r="B148" s="195" t="str">
        <f t="shared" si="14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>
      <c r="B149" s="195" t="str">
        <f t="shared" si="14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>
      <c r="B150" s="195" t="str">
        <f t="shared" si="14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>
      <c r="B151" s="195" t="str">
        <f t="shared" si="14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>
      <c r="B152" s="195" t="str">
        <f t="shared" si="14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>
      <c r="B153" s="195" t="str">
        <f t="shared" si="14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.5" thickBot="1">
      <c r="B154" s="195" t="str">
        <f t="shared" si="14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>
      <c r="C155" s="374" t="s">
        <v>78</v>
      </c>
      <c r="D155" s="375"/>
      <c r="E155" s="375">
        <f>SUM(E99:E154)</f>
        <v>2910918</v>
      </c>
      <c r="F155" s="375"/>
      <c r="G155" s="375"/>
      <c r="H155" s="375">
        <f>SUM(H99:H154)</f>
        <v>9621500.9042307977</v>
      </c>
      <c r="I155" s="375">
        <f>SUM(I99:I154)</f>
        <v>9621500.9042307977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view="pageBreakPreview" topLeftCell="H1" zoomScale="80" zoomScaleNormal="100" zoomScaleSheetLayoutView="80" workbookViewId="0">
      <selection activeCell="P1" sqref="P1"/>
    </sheetView>
  </sheetViews>
  <sheetFormatPr defaultRowHeight="12.75" customHeight="1"/>
  <cols>
    <col min="1" max="1" width="4.7109375" customWidth="1"/>
    <col min="2" max="2" width="6.7109375" customWidth="1"/>
    <col min="3" max="3" width="23.28515625" customWidth="1"/>
    <col min="4" max="8" width="17.7109375" customWidth="1"/>
    <col min="9" max="9" width="20.42578125" customWidth="1"/>
    <col min="10" max="10" width="16.42578125" customWidth="1"/>
    <col min="11" max="11" width="17.7109375" customWidth="1"/>
    <col min="12" max="12" width="16.140625" customWidth="1"/>
    <col min="13" max="13" width="17.7109375" customWidth="1"/>
    <col min="14" max="14" width="16.7109375" customWidth="1"/>
    <col min="15" max="15" width="16.85546875" customWidth="1"/>
    <col min="16" max="16" width="24.42578125" customWidth="1"/>
    <col min="17" max="17" width="9.140625" customWidth="1"/>
    <col min="23" max="23" width="9.140625" customWidth="1"/>
  </cols>
  <sheetData>
    <row r="1" spans="1:16" ht="20.25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74</v>
      </c>
    </row>
    <row r="2" spans="1:16" ht="18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.75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5.75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7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394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2021</v>
      </c>
      <c r="J10" s="41"/>
      <c r="K10" s="22" t="s">
        <v>53</v>
      </c>
      <c r="O10" s="4"/>
      <c r="P10" s="4"/>
    </row>
    <row r="11" spans="1:16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'SWE.WS.F.BPU.ATRR.Projected'!$F$81</f>
        <v>0.10681797376050146</v>
      </c>
      <c r="J12" s="52"/>
      <c r="K12" t="s">
        <v>58</v>
      </c>
      <c r="O12" s="4"/>
      <c r="P12" s="4"/>
    </row>
    <row r="13" spans="1:16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0.10681797376050146</v>
      </c>
      <c r="J13" s="52"/>
      <c r="K13" s="22" t="s">
        <v>61</v>
      </c>
      <c r="L13" s="11"/>
      <c r="M13" s="11"/>
      <c r="N13" s="11"/>
      <c r="O13" s="4"/>
      <c r="P13" s="4"/>
    </row>
    <row r="14" spans="1:16" ht="13.5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8.25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392</v>
      </c>
      <c r="H15" s="181" t="s">
        <v>393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>
      <c r="B25" s="9" t="str">
        <f t="shared" si="7"/>
        <v/>
      </c>
      <c r="C25" s="6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.5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8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.25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74</v>
      </c>
    </row>
    <row r="84" spans="1:16" ht="18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8.7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5.75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2021</v>
      </c>
      <c r="M86" s="141" t="s">
        <v>9</v>
      </c>
      <c r="N86" s="145" t="s">
        <v>159</v>
      </c>
      <c r="O86" s="142" t="s">
        <v>11</v>
      </c>
      <c r="P86" s="1"/>
    </row>
    <row r="87" spans="1:16" ht="1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395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75">
      <c r="C88" s="8"/>
      <c r="D88" s="2"/>
      <c r="E88" s="1"/>
      <c r="F88" s="1"/>
      <c r="G88" s="1"/>
      <c r="H88" s="1"/>
      <c r="I88" s="28"/>
      <c r="J88" s="28"/>
      <c r="K88" s="138"/>
      <c r="L88" s="139" t="s">
        <v>396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2021</v>
      </c>
      <c r="K92" s="41"/>
      <c r="L92" s="22" t="s">
        <v>87</v>
      </c>
      <c r="P92" s="4"/>
    </row>
    <row r="93" spans="1:16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</row>
    <row r="95" spans="1:16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</row>
    <row r="96" spans="1:16" ht="13.5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8.25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392</v>
      </c>
      <c r="I97" s="181" t="s">
        <v>393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.5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8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5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299544.98950255034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299544.98950255034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70994.476190476184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 t="shared" ref="K24:K29" si="9">G24</f>
        <v>393030.95863797772</v>
      </c>
      <c r="L24" s="519">
        <f t="shared" si="7"/>
        <v>0</v>
      </c>
      <c r="M24" s="518">
        <f t="shared" ref="M24:M29" si="10"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 t="shared" si="9"/>
        <v>371766.22774985479</v>
      </c>
      <c r="L25" s="519">
        <f t="shared" si="7"/>
        <v>0</v>
      </c>
      <c r="M25" s="518">
        <f t="shared" si="10"/>
        <v>371766.22774985479</v>
      </c>
      <c r="N25" s="514">
        <f t="shared" si="8"/>
        <v>0</v>
      </c>
      <c r="O25" s="514">
        <f>+N25-L25</f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 t="shared" si="9"/>
        <v>373935.78736543196</v>
      </c>
      <c r="L26" s="519">
        <f t="shared" si="7"/>
        <v>0</v>
      </c>
      <c r="M26" s="518">
        <f t="shared" si="10"/>
        <v>373935.78736543196</v>
      </c>
      <c r="N26" s="514">
        <f t="shared" si="8"/>
        <v>0</v>
      </c>
      <c r="O26" s="514">
        <f>+N26-L26</f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69343.441860465115</v>
      </c>
      <c r="F27" s="515">
        <v>2264267.7585554919</v>
      </c>
      <c r="G27" s="516">
        <v>298215.90768337488</v>
      </c>
      <c r="H27" s="510">
        <v>298215.90768337488</v>
      </c>
      <c r="I27" s="511">
        <f t="shared" si="0"/>
        <v>0</v>
      </c>
      <c r="J27" s="511"/>
      <c r="K27" s="518">
        <f t="shared" si="9"/>
        <v>298215.90768337488</v>
      </c>
      <c r="L27" s="519">
        <f t="shared" ref="L27" si="11">IF(K27&lt;&gt;0,+G27-K27,0)</f>
        <v>0</v>
      </c>
      <c r="M27" s="518">
        <f t="shared" si="10"/>
        <v>298215.90768337488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>IU</v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355449.68408869446</v>
      </c>
      <c r="H28" s="510">
        <v>355449.68408869446</v>
      </c>
      <c r="I28" s="511">
        <f t="shared" si="0"/>
        <v>0</v>
      </c>
      <c r="J28" s="511"/>
      <c r="K28" s="518">
        <f t="shared" si="9"/>
        <v>355449.68408869446</v>
      </c>
      <c r="L28" s="519">
        <f t="shared" ref="L28" si="12">IF(K28&lt;&gt;0,+G28-K28,0)</f>
        <v>0</v>
      </c>
      <c r="M28" s="518">
        <f t="shared" si="10"/>
        <v>355449.68408869446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2191541.7097750045</v>
      </c>
      <c r="E29" s="520">
        <v>70994.476190476184</v>
      </c>
      <c r="F29" s="515">
        <v>2120547.2335845283</v>
      </c>
      <c r="G29" s="516">
        <v>299544.98950255034</v>
      </c>
      <c r="H29" s="510">
        <v>299544.98950255034</v>
      </c>
      <c r="I29" s="511">
        <f t="shared" si="0"/>
        <v>0</v>
      </c>
      <c r="J29" s="511"/>
      <c r="K29" s="518">
        <f t="shared" si="9"/>
        <v>299544.98950255034</v>
      </c>
      <c r="L29" s="519">
        <f t="shared" ref="L29" si="13">IF(K29&lt;&gt;0,+G29-K29,0)</f>
        <v>0</v>
      </c>
      <c r="M29" s="518">
        <f t="shared" si="10"/>
        <v>299544.98950255034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2120547.2335845283</v>
      </c>
      <c r="E30" s="522">
        <f>IF(+I14&lt;F29,I14,D30)</f>
        <v>70994.476190476184</v>
      </c>
      <c r="F30" s="523">
        <f t="shared" ref="F30:F48" si="14">+D30-E30</f>
        <v>2049552.7573940521</v>
      </c>
      <c r="G30" s="524">
        <f t="shared" ref="G30:G72" si="15">+I$12*((D30+F30)/2)+E30</f>
        <v>293715.29189798492</v>
      </c>
      <c r="H30" s="491">
        <f t="shared" ref="H30:H72" si="16">+I$13*((D30+F30)/2)+E30</f>
        <v>293715.29189798492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2049552.7573940521</v>
      </c>
      <c r="E31" s="522">
        <f>IF(+I14&lt;F30,I14,D31)</f>
        <v>70994.476190476184</v>
      </c>
      <c r="F31" s="523">
        <f t="shared" si="14"/>
        <v>1978558.2812035759</v>
      </c>
      <c r="G31" s="524">
        <f t="shared" si="15"/>
        <v>286131.80580313003</v>
      </c>
      <c r="H31" s="491">
        <f t="shared" si="16"/>
        <v>286131.80580313003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1978558.2812035759</v>
      </c>
      <c r="E32" s="522">
        <f>IF(+I14&lt;F31,I14,D32)</f>
        <v>70994.476190476184</v>
      </c>
      <c r="F32" s="523">
        <f t="shared" si="14"/>
        <v>1907563.8050130997</v>
      </c>
      <c r="G32" s="524">
        <f t="shared" si="15"/>
        <v>278548.3197082752</v>
      </c>
      <c r="H32" s="491">
        <f t="shared" si="16"/>
        <v>278548.3197082752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1907563.8050130997</v>
      </c>
      <c r="E33" s="522">
        <f>IF(+I14&lt;F32,I14,D33)</f>
        <v>70994.476190476184</v>
      </c>
      <c r="F33" s="523">
        <f t="shared" si="14"/>
        <v>1836569.3288226235</v>
      </c>
      <c r="G33" s="524">
        <f t="shared" si="15"/>
        <v>270964.83361342037</v>
      </c>
      <c r="H33" s="491">
        <f t="shared" si="16"/>
        <v>270964.83361342037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1836569.3288226235</v>
      </c>
      <c r="E34" s="522">
        <f>IF(+I14&lt;F33,I14,D34)</f>
        <v>70994.476190476184</v>
      </c>
      <c r="F34" s="523">
        <f t="shared" si="14"/>
        <v>1765574.8526321473</v>
      </c>
      <c r="G34" s="524">
        <f t="shared" si="15"/>
        <v>263381.34751856554</v>
      </c>
      <c r="H34" s="491">
        <f t="shared" si="16"/>
        <v>263381.34751856554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1765574.8526321473</v>
      </c>
      <c r="E35" s="522">
        <f>IF(+I14&lt;F34,I14,D35)</f>
        <v>70994.476190476184</v>
      </c>
      <c r="F35" s="523">
        <f t="shared" si="14"/>
        <v>1694580.376441671</v>
      </c>
      <c r="G35" s="524">
        <f t="shared" si="15"/>
        <v>255797.86142371071</v>
      </c>
      <c r="H35" s="491">
        <f t="shared" si="16"/>
        <v>255797.86142371071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1694580.376441671</v>
      </c>
      <c r="E36" s="522">
        <f>IF(+I14&lt;F35,I14,D36)</f>
        <v>70994.476190476184</v>
      </c>
      <c r="F36" s="523">
        <f t="shared" si="14"/>
        <v>1623585.9002511948</v>
      </c>
      <c r="G36" s="524">
        <f t="shared" si="15"/>
        <v>248214.37532885588</v>
      </c>
      <c r="H36" s="491">
        <f t="shared" si="16"/>
        <v>248214.37532885588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1623585.9002511948</v>
      </c>
      <c r="E37" s="522">
        <f>IF(+I14&lt;F36,I14,D37)</f>
        <v>70994.476190476184</v>
      </c>
      <c r="F37" s="523">
        <f t="shared" si="14"/>
        <v>1552591.4240607186</v>
      </c>
      <c r="G37" s="524">
        <f t="shared" si="15"/>
        <v>240630.88923400105</v>
      </c>
      <c r="H37" s="491">
        <f t="shared" si="16"/>
        <v>240630.88923400105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1552591.4240607186</v>
      </c>
      <c r="E38" s="522">
        <f>IF(+I14&lt;F37,I14,D38)</f>
        <v>70994.476190476184</v>
      </c>
      <c r="F38" s="523">
        <f t="shared" si="14"/>
        <v>1481596.9478702424</v>
      </c>
      <c r="G38" s="524">
        <f t="shared" si="15"/>
        <v>233047.40313914622</v>
      </c>
      <c r="H38" s="491">
        <f t="shared" si="16"/>
        <v>233047.40313914622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1481596.9478702424</v>
      </c>
      <c r="E39" s="522">
        <f>IF(+I14&lt;F38,I14,D39)</f>
        <v>70994.476190476184</v>
      </c>
      <c r="F39" s="523">
        <f t="shared" si="14"/>
        <v>1410602.4716797662</v>
      </c>
      <c r="G39" s="524">
        <f t="shared" si="15"/>
        <v>225463.91704429139</v>
      </c>
      <c r="H39" s="491">
        <f t="shared" si="16"/>
        <v>225463.91704429139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1410602.4716797662</v>
      </c>
      <c r="E40" s="522">
        <f>IF(+I14&lt;F39,I14,D40)</f>
        <v>70994.476190476184</v>
      </c>
      <c r="F40" s="523">
        <f t="shared" si="14"/>
        <v>1339607.99548929</v>
      </c>
      <c r="G40" s="524">
        <f t="shared" si="15"/>
        <v>217880.43094943653</v>
      </c>
      <c r="H40" s="491">
        <f t="shared" si="16"/>
        <v>217880.43094943653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1339607.99548929</v>
      </c>
      <c r="E41" s="522">
        <f>IF(+I14&lt;F40,I14,D41)</f>
        <v>70994.476190476184</v>
      </c>
      <c r="F41" s="523">
        <f t="shared" si="14"/>
        <v>1268613.5192988138</v>
      </c>
      <c r="G41" s="524">
        <f t="shared" si="15"/>
        <v>210296.9448545817</v>
      </c>
      <c r="H41" s="491">
        <f t="shared" si="16"/>
        <v>210296.9448545817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1268613.5192988138</v>
      </c>
      <c r="E42" s="522">
        <f>IF(+I14&lt;F41,I14,D42)</f>
        <v>70994.476190476184</v>
      </c>
      <c r="F42" s="523">
        <f t="shared" si="14"/>
        <v>1197619.0431083376</v>
      </c>
      <c r="G42" s="524">
        <f t="shared" si="15"/>
        <v>202713.45875972687</v>
      </c>
      <c r="H42" s="491">
        <f t="shared" si="16"/>
        <v>202713.45875972687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1197619.0431083376</v>
      </c>
      <c r="E43" s="522">
        <f>IF(+I14&lt;F42,I14,D43)</f>
        <v>70994.476190476184</v>
      </c>
      <c r="F43" s="523">
        <f t="shared" si="14"/>
        <v>1126624.5669178613</v>
      </c>
      <c r="G43" s="524">
        <f t="shared" si="15"/>
        <v>195129.97266487204</v>
      </c>
      <c r="H43" s="491">
        <f t="shared" si="16"/>
        <v>195129.97266487204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1126624.5669178613</v>
      </c>
      <c r="E44" s="522">
        <f>IF(+I14&lt;F43,I14,D44)</f>
        <v>70994.476190476184</v>
      </c>
      <c r="F44" s="523">
        <f t="shared" si="14"/>
        <v>1055630.0907273851</v>
      </c>
      <c r="G44" s="524">
        <f t="shared" si="15"/>
        <v>187546.48657001721</v>
      </c>
      <c r="H44" s="491">
        <f t="shared" si="16"/>
        <v>187546.48657001721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1055630.0907273851</v>
      </c>
      <c r="E45" s="522">
        <f>IF(+I14&lt;F44,I14,D45)</f>
        <v>70994.476190476184</v>
      </c>
      <c r="F45" s="523">
        <f t="shared" si="14"/>
        <v>984635.61453690892</v>
      </c>
      <c r="G45" s="524">
        <f t="shared" si="15"/>
        <v>179963.00047516238</v>
      </c>
      <c r="H45" s="491">
        <f t="shared" si="16"/>
        <v>179963.00047516238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984635.61453690892</v>
      </c>
      <c r="E46" s="522">
        <f>IF(+I14&lt;F45,I14,D46)</f>
        <v>70994.476190476184</v>
      </c>
      <c r="F46" s="523">
        <f t="shared" si="14"/>
        <v>913641.13834643271</v>
      </c>
      <c r="G46" s="524">
        <f t="shared" si="15"/>
        <v>172379.51438030752</v>
      </c>
      <c r="H46" s="491">
        <f t="shared" si="16"/>
        <v>172379.51438030752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913641.13834643271</v>
      </c>
      <c r="E47" s="522">
        <f>IF(+I14&lt;F46,I14,D47)</f>
        <v>70994.476190476184</v>
      </c>
      <c r="F47" s="523">
        <f t="shared" si="14"/>
        <v>842646.6621559565</v>
      </c>
      <c r="G47" s="524">
        <f t="shared" si="15"/>
        <v>164796.02828545269</v>
      </c>
      <c r="H47" s="491">
        <f t="shared" si="16"/>
        <v>164796.02828545269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842646.6621559565</v>
      </c>
      <c r="E48" s="522">
        <f>IF(+I14&lt;F47,I14,D48)</f>
        <v>70994.476190476184</v>
      </c>
      <c r="F48" s="523">
        <f t="shared" si="14"/>
        <v>771652.18596548028</v>
      </c>
      <c r="G48" s="524">
        <f t="shared" si="15"/>
        <v>157212.54219059786</v>
      </c>
      <c r="H48" s="491">
        <f t="shared" si="16"/>
        <v>157212.54219059786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771652.18596548028</v>
      </c>
      <c r="E49" s="522">
        <f>IF(+I14&lt;F48,I14,D49)</f>
        <v>70994.476190476184</v>
      </c>
      <c r="F49" s="523">
        <f t="shared" ref="F49:F72" si="17">+D49-E49</f>
        <v>700657.70977500407</v>
      </c>
      <c r="G49" s="524">
        <f t="shared" si="15"/>
        <v>149629.05609574303</v>
      </c>
      <c r="H49" s="491">
        <f t="shared" si="16"/>
        <v>149629.05609574303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700657.70977500407</v>
      </c>
      <c r="E50" s="522">
        <f>IF(+I14&lt;F49,I14,D50)</f>
        <v>70994.476190476184</v>
      </c>
      <c r="F50" s="523">
        <f t="shared" si="17"/>
        <v>629663.23358452786</v>
      </c>
      <c r="G50" s="524">
        <f t="shared" si="15"/>
        <v>142045.5700008882</v>
      </c>
      <c r="H50" s="491">
        <f t="shared" si="16"/>
        <v>142045.5700008882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629663.23358452786</v>
      </c>
      <c r="E51" s="522">
        <f>IF(+I14&lt;F50,I14,D51)</f>
        <v>70994.476190476184</v>
      </c>
      <c r="F51" s="523">
        <f t="shared" si="17"/>
        <v>558668.75739405164</v>
      </c>
      <c r="G51" s="524">
        <f t="shared" si="15"/>
        <v>134462.08390603337</v>
      </c>
      <c r="H51" s="491">
        <f t="shared" si="16"/>
        <v>134462.08390603337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558668.75739405164</v>
      </c>
      <c r="E52" s="522">
        <f>IF(+I14&lt;F51,I14,D52)</f>
        <v>70994.476190476184</v>
      </c>
      <c r="F52" s="523">
        <f t="shared" si="17"/>
        <v>487674.28120357543</v>
      </c>
      <c r="G52" s="524">
        <f t="shared" si="15"/>
        <v>126878.59781117854</v>
      </c>
      <c r="H52" s="491">
        <f t="shared" si="16"/>
        <v>126878.59781117854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487674.28120357543</v>
      </c>
      <c r="E53" s="522">
        <f>IF(+I14&lt;F52,I14,D53)</f>
        <v>70994.476190476184</v>
      </c>
      <c r="F53" s="523">
        <f t="shared" si="17"/>
        <v>416679.80501309922</v>
      </c>
      <c r="G53" s="524">
        <f t="shared" si="15"/>
        <v>119295.11171632371</v>
      </c>
      <c r="H53" s="491">
        <f t="shared" si="16"/>
        <v>119295.11171632371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416679.80501309922</v>
      </c>
      <c r="E54" s="522">
        <f>IF(+I14&lt;F53,I14,D54)</f>
        <v>70994.476190476184</v>
      </c>
      <c r="F54" s="523">
        <f t="shared" si="17"/>
        <v>345685.32882262301</v>
      </c>
      <c r="G54" s="524">
        <f t="shared" si="15"/>
        <v>111711.62562146886</v>
      </c>
      <c r="H54" s="491">
        <f t="shared" si="16"/>
        <v>111711.62562146886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345685.32882262301</v>
      </c>
      <c r="E55" s="522">
        <f>IF(+I14&lt;F54,I14,D55)</f>
        <v>70994.476190476184</v>
      </c>
      <c r="F55" s="523">
        <f t="shared" si="17"/>
        <v>274690.85263214679</v>
      </c>
      <c r="G55" s="524">
        <f t="shared" si="15"/>
        <v>104128.13952661403</v>
      </c>
      <c r="H55" s="491">
        <f t="shared" si="16"/>
        <v>104128.13952661403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274690.85263214679</v>
      </c>
      <c r="E56" s="522">
        <f>IF(+I14&lt;F55,I14,D56)</f>
        <v>70994.476190476184</v>
      </c>
      <c r="F56" s="523">
        <f t="shared" si="17"/>
        <v>203696.37644167061</v>
      </c>
      <c r="G56" s="524">
        <f t="shared" si="15"/>
        <v>96544.653431759201</v>
      </c>
      <c r="H56" s="491">
        <f t="shared" si="16"/>
        <v>96544.653431759201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203696.37644167061</v>
      </c>
      <c r="E57" s="522">
        <f>IF(+I14&lt;F56,I14,D57)</f>
        <v>70994.476190476184</v>
      </c>
      <c r="F57" s="523">
        <f t="shared" si="17"/>
        <v>132701.90025119443</v>
      </c>
      <c r="G57" s="524">
        <f t="shared" si="15"/>
        <v>88961.167336904371</v>
      </c>
      <c r="H57" s="491">
        <f t="shared" si="16"/>
        <v>88961.167336904371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132701.90025119443</v>
      </c>
      <c r="E58" s="522">
        <f>IF(+I14&lt;F57,I14,D58)</f>
        <v>70994.476190476184</v>
      </c>
      <c r="F58" s="523">
        <f t="shared" si="17"/>
        <v>61707.424060718244</v>
      </c>
      <c r="G58" s="524">
        <f t="shared" si="15"/>
        <v>81377.681242049541</v>
      </c>
      <c r="H58" s="491">
        <f t="shared" si="16"/>
        <v>81377.681242049541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61707.424060718244</v>
      </c>
      <c r="E59" s="522">
        <f>IF(+I14&lt;F58,I14,D59)</f>
        <v>61707.424060718244</v>
      </c>
      <c r="F59" s="523">
        <f t="shared" si="17"/>
        <v>0</v>
      </c>
      <c r="G59" s="524">
        <f t="shared" si="15"/>
        <v>65003.155062791215</v>
      </c>
      <c r="H59" s="491">
        <f t="shared" si="16"/>
        <v>65003.155062791215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15"/>
        <v>0</v>
      </c>
      <c r="H60" s="491">
        <f t="shared" si="16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15"/>
        <v>0</v>
      </c>
      <c r="H61" s="491">
        <f t="shared" si="16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15"/>
        <v>0</v>
      </c>
      <c r="H62" s="491">
        <f t="shared" si="16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15"/>
        <v>0</v>
      </c>
      <c r="H63" s="491">
        <f t="shared" si="16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15"/>
        <v>0</v>
      </c>
      <c r="H64" s="491">
        <f t="shared" si="16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15"/>
        <v>0</v>
      </c>
      <c r="H65" s="491">
        <f t="shared" si="16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15"/>
        <v>0</v>
      </c>
      <c r="H66" s="491">
        <f t="shared" si="16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15"/>
        <v>0</v>
      </c>
      <c r="H67" s="491">
        <f t="shared" si="16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15"/>
        <v>0</v>
      </c>
      <c r="H68" s="491">
        <f t="shared" si="16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15"/>
        <v>0</v>
      </c>
      <c r="H69" s="491">
        <f t="shared" si="16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15"/>
        <v>0</v>
      </c>
      <c r="H70" s="491">
        <f t="shared" si="16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15"/>
        <v>0</v>
      </c>
      <c r="H71" s="491">
        <f t="shared" si="16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15"/>
        <v>0</v>
      </c>
      <c r="H72" s="471">
        <f t="shared" si="16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2981768</v>
      </c>
      <c r="F73" s="375"/>
      <c r="G73" s="375">
        <f>SUM(G17:G72)</f>
        <v>10392248.752021266</v>
      </c>
      <c r="H73" s="375">
        <f>SUM(H17:H72)</f>
        <v>10392248.752021266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299544.98950255034</v>
      </c>
      <c r="N87" s="546">
        <f>IF(J92&lt;D11,0,VLOOKUP(J92,C17:O72,11))</f>
        <v>299544.98950255034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318609.25475096708</v>
      </c>
      <c r="N88" s="550">
        <f>IF(J92&lt;D11,0,VLOOKUP(J92,C99:P154,7))</f>
        <v>318609.25475096708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19064.265248416748</v>
      </c>
      <c r="N89" s="555">
        <f>+N88-N87</f>
        <v>19064.265248416748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v>2981768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72726.048780487807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22">+I99-H99</f>
        <v>0</v>
      </c>
      <c r="K99" s="514"/>
      <c r="L99" s="512">
        <f t="shared" ref="L99:L104" si="23">H99</f>
        <v>215748</v>
      </c>
      <c r="M99" s="513">
        <f t="shared" ref="M99:M130" si="24">IF(L99&lt;&gt;0,+H99-L99,0)</f>
        <v>0</v>
      </c>
      <c r="N99" s="512">
        <f t="shared" ref="N99:N104" si="25">I99</f>
        <v>215748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22"/>
        <v>0</v>
      </c>
      <c r="K100" s="514"/>
      <c r="L100" s="518">
        <f t="shared" si="23"/>
        <v>558870.93622757494</v>
      </c>
      <c r="M100" s="519">
        <f t="shared" si="24"/>
        <v>0</v>
      </c>
      <c r="N100" s="518">
        <f t="shared" si="25"/>
        <v>558870.93622757494</v>
      </c>
      <c r="O100" s="514">
        <f t="shared" si="26"/>
        <v>0</v>
      </c>
      <c r="P100" s="514">
        <f t="shared" si="27"/>
        <v>0</v>
      </c>
      <c r="Q100" s="269"/>
    </row>
    <row r="101" spans="1:17">
      <c r="B101" s="195" t="str">
        <f t="shared" ref="B101:B154" si="28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22"/>
        <v>0</v>
      </c>
      <c r="K101" s="514"/>
      <c r="L101" s="518">
        <f t="shared" si="23"/>
        <v>503027.40641582396</v>
      </c>
      <c r="M101" s="519">
        <f t="shared" si="24"/>
        <v>0</v>
      </c>
      <c r="N101" s="518">
        <f t="shared" si="25"/>
        <v>503027.40641582396</v>
      </c>
      <c r="O101" s="514">
        <f t="shared" si="26"/>
        <v>0</v>
      </c>
      <c r="P101" s="514">
        <f t="shared" si="27"/>
        <v>0</v>
      </c>
      <c r="Q101" s="269"/>
    </row>
    <row r="102" spans="1:17">
      <c r="B102" s="195" t="str">
        <f t="shared" si="28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22"/>
        <v>0</v>
      </c>
      <c r="K102" s="514"/>
      <c r="L102" s="518">
        <f t="shared" si="23"/>
        <v>483313.86691448453</v>
      </c>
      <c r="M102" s="519">
        <f t="shared" si="24"/>
        <v>0</v>
      </c>
      <c r="N102" s="518">
        <f t="shared" si="25"/>
        <v>483313.86691448453</v>
      </c>
      <c r="O102" s="514">
        <f t="shared" si="26"/>
        <v>0</v>
      </c>
      <c r="P102" s="514">
        <f t="shared" si="27"/>
        <v>0</v>
      </c>
      <c r="Q102" s="269"/>
    </row>
    <row r="103" spans="1:17">
      <c r="B103" s="195" t="str">
        <f t="shared" si="28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23"/>
        <v>440472.11189849139</v>
      </c>
      <c r="M103" s="519">
        <f t="shared" ref="M103:M108" si="29">IF(L103&lt;&gt;0,+H103-L103,0)</f>
        <v>0</v>
      </c>
      <c r="N103" s="518">
        <f t="shared" si="25"/>
        <v>440472.11189849139</v>
      </c>
      <c r="O103" s="514">
        <f t="shared" ref="O103:O108" si="30"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23"/>
        <v>432549.40222158958</v>
      </c>
      <c r="M104" s="519">
        <f t="shared" si="29"/>
        <v>0</v>
      </c>
      <c r="N104" s="518">
        <f t="shared" si="25"/>
        <v>432549.40222158958</v>
      </c>
      <c r="O104" s="514">
        <f t="shared" si="30"/>
        <v>0</v>
      </c>
      <c r="P104" s="514">
        <f>+O104-M104</f>
        <v>0</v>
      </c>
      <c r="Q104" s="269"/>
    </row>
    <row r="105" spans="1:17">
      <c r="B105" s="195" t="str">
        <f t="shared" si="28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22"/>
        <v>0</v>
      </c>
      <c r="K105" s="514"/>
      <c r="L105" s="518">
        <f t="shared" ref="L105:L110" si="31">H105</f>
        <v>412227.237835226</v>
      </c>
      <c r="M105" s="519">
        <f t="shared" si="29"/>
        <v>0</v>
      </c>
      <c r="N105" s="518">
        <f t="shared" ref="N105:N110" si="32">I105</f>
        <v>412227.237835226</v>
      </c>
      <c r="O105" s="514">
        <f t="shared" si="30"/>
        <v>0</v>
      </c>
      <c r="P105" s="514">
        <f>+O105-M105</f>
        <v>0</v>
      </c>
      <c r="Q105" s="269"/>
    </row>
    <row r="106" spans="1:17">
      <c r="B106" s="195" t="str">
        <f t="shared" si="28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22"/>
        <v>0</v>
      </c>
      <c r="K106" s="514"/>
      <c r="L106" s="518">
        <f t="shared" si="31"/>
        <v>389189.1094610201</v>
      </c>
      <c r="M106" s="519">
        <f t="shared" si="29"/>
        <v>0</v>
      </c>
      <c r="N106" s="518">
        <f t="shared" si="32"/>
        <v>389189.1094610201</v>
      </c>
      <c r="O106" s="514">
        <f t="shared" si="30"/>
        <v>0</v>
      </c>
      <c r="P106" s="514">
        <f>+O106-M106</f>
        <v>0</v>
      </c>
      <c r="Q106" s="269"/>
    </row>
    <row r="107" spans="1:17">
      <c r="B107" s="195" t="str">
        <f t="shared" si="28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22"/>
        <v>0</v>
      </c>
      <c r="K107" s="514"/>
      <c r="L107" s="518">
        <f t="shared" si="31"/>
        <v>368513.66854412947</v>
      </c>
      <c r="M107" s="519">
        <f t="shared" si="29"/>
        <v>0</v>
      </c>
      <c r="N107" s="518">
        <f t="shared" si="32"/>
        <v>368513.66854412947</v>
      </c>
      <c r="O107" s="514">
        <f t="shared" si="30"/>
        <v>0</v>
      </c>
      <c r="P107" s="514">
        <f>+O107-M107</f>
        <v>0</v>
      </c>
      <c r="Q107" s="269"/>
    </row>
    <row r="108" spans="1:17">
      <c r="B108" s="195" t="str">
        <f t="shared" si="28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22"/>
        <v>0</v>
      </c>
      <c r="K108" s="514"/>
      <c r="L108" s="518">
        <f t="shared" si="31"/>
        <v>322153.70792553568</v>
      </c>
      <c r="M108" s="519">
        <f t="shared" si="29"/>
        <v>0</v>
      </c>
      <c r="N108" s="518">
        <f t="shared" si="32"/>
        <v>322153.70792553568</v>
      </c>
      <c r="O108" s="514">
        <f t="shared" si="30"/>
        <v>0</v>
      </c>
      <c r="P108" s="514">
        <f t="shared" si="27"/>
        <v>0</v>
      </c>
      <c r="Q108" s="269"/>
    </row>
    <row r="109" spans="1:17">
      <c r="B109" s="195" t="str">
        <f t="shared" si="28"/>
        <v/>
      </c>
      <c r="C109" s="507">
        <f>IF(D93="","-",+C108+1)</f>
        <v>2019</v>
      </c>
      <c r="D109" s="508">
        <v>2342801.2968154927</v>
      </c>
      <c r="E109" s="516">
        <v>69343.441860465115</v>
      </c>
      <c r="F109" s="515">
        <v>2273457.8549550273</v>
      </c>
      <c r="G109" s="515">
        <v>2308129.57588526</v>
      </c>
      <c r="H109" s="516">
        <v>316406.89315312036</v>
      </c>
      <c r="I109" s="510">
        <v>316406.89315312036</v>
      </c>
      <c r="J109" s="514">
        <f t="shared" si="22"/>
        <v>0</v>
      </c>
      <c r="K109" s="514"/>
      <c r="L109" s="518">
        <f t="shared" si="31"/>
        <v>316406.89315312036</v>
      </c>
      <c r="M109" s="519">
        <f t="shared" ref="M109" si="33">IF(L109&lt;&gt;0,+H109-L109,0)</f>
        <v>0</v>
      </c>
      <c r="N109" s="518">
        <f t="shared" si="32"/>
        <v>316406.89315312036</v>
      </c>
      <c r="O109" s="514">
        <f t="shared" si="26"/>
        <v>0</v>
      </c>
      <c r="P109" s="514">
        <f t="shared" si="27"/>
        <v>0</v>
      </c>
      <c r="Q109" s="269"/>
    </row>
    <row r="110" spans="1:17">
      <c r="B110" s="195" t="str">
        <f t="shared" si="28"/>
        <v/>
      </c>
      <c r="C110" s="507">
        <f>IF(D93="","-",+C109+1)</f>
        <v>2020</v>
      </c>
      <c r="D110" s="508">
        <v>2273457.8549550273</v>
      </c>
      <c r="E110" s="516">
        <v>70994.476190476184</v>
      </c>
      <c r="F110" s="515">
        <v>2202463.3787645511</v>
      </c>
      <c r="G110" s="515">
        <v>2237960.616859789</v>
      </c>
      <c r="H110" s="516">
        <v>311740.47673179838</v>
      </c>
      <c r="I110" s="510">
        <v>311740.47673179838</v>
      </c>
      <c r="J110" s="514">
        <f t="shared" si="22"/>
        <v>0</v>
      </c>
      <c r="K110" s="514"/>
      <c r="L110" s="518">
        <f t="shared" si="31"/>
        <v>311740.47673179838</v>
      </c>
      <c r="M110" s="519">
        <f t="shared" ref="M110" si="34">IF(L110&lt;&gt;0,+H110-L110,0)</f>
        <v>0</v>
      </c>
      <c r="N110" s="518">
        <f t="shared" si="32"/>
        <v>311740.47673179838</v>
      </c>
      <c r="O110" s="514">
        <f t="shared" si="26"/>
        <v>0</v>
      </c>
      <c r="P110" s="514">
        <f t="shared" si="27"/>
        <v>0</v>
      </c>
      <c r="Q110" s="269"/>
    </row>
    <row r="111" spans="1:17">
      <c r="B111" s="195" t="str">
        <f t="shared" si="28"/>
        <v/>
      </c>
      <c r="C111" s="507">
        <f>IF(D93="","-",+C110+1)</f>
        <v>2021</v>
      </c>
      <c r="D111" s="374">
        <f>IF(F110+SUM(E$99:E110)=D$92,F110,D$92-SUM(E$99:E110))</f>
        <v>2202463.3787645511</v>
      </c>
      <c r="E111" s="522">
        <f>IF(+J96&lt;F110,J96,D111)</f>
        <v>72726.048780487807</v>
      </c>
      <c r="F111" s="523">
        <f t="shared" ref="F111:F130" si="35">+D111-E111</f>
        <v>2129737.3299840633</v>
      </c>
      <c r="G111" s="523">
        <f t="shared" ref="G111:G130" si="36">+(F111+D111)/2</f>
        <v>2166100.3543743072</v>
      </c>
      <c r="H111" s="526">
        <f>+J$94*G111+E111</f>
        <v>318609.25475096708</v>
      </c>
      <c r="I111" s="577">
        <f>+J$95*G111+E111</f>
        <v>318609.25475096708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>
      <c r="B112" s="195" t="str">
        <f t="shared" si="28"/>
        <v/>
      </c>
      <c r="C112" s="507">
        <f>IF(D93="","-",+C111+1)</f>
        <v>2022</v>
      </c>
      <c r="D112" s="374">
        <f>IF(F111+SUM(E$99:E111)=D$92,F111,D$92-SUM(E$99:E111))</f>
        <v>2129737.3299840633</v>
      </c>
      <c r="E112" s="522">
        <f>IF(+J96&lt;F111,J96,D112)</f>
        <v>72726.048780487807</v>
      </c>
      <c r="F112" s="523">
        <f t="shared" si="35"/>
        <v>2057011.2812035754</v>
      </c>
      <c r="G112" s="523">
        <f t="shared" si="36"/>
        <v>2093374.3055938194</v>
      </c>
      <c r="H112" s="526">
        <f>+J$94*G112+E112</f>
        <v>310353.8135865723</v>
      </c>
      <c r="I112" s="577">
        <f>+J$95*G112+E112</f>
        <v>310353.8135865723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>
      <c r="B113" s="195" t="str">
        <f t="shared" si="28"/>
        <v/>
      </c>
      <c r="C113" s="507">
        <f>IF(D93="","-",+C112+1)</f>
        <v>2023</v>
      </c>
      <c r="D113" s="374">
        <f>IF(F112+SUM(E$99:E112)=D$92,F112,D$92-SUM(E$99:E112))</f>
        <v>2057011.2812035754</v>
      </c>
      <c r="E113" s="522">
        <f>IF(+J96&lt;F112,J96,D113)</f>
        <v>72726.048780487807</v>
      </c>
      <c r="F113" s="523">
        <f t="shared" si="35"/>
        <v>1984285.2324230876</v>
      </c>
      <c r="G113" s="523">
        <f t="shared" si="36"/>
        <v>2020648.2568133315</v>
      </c>
      <c r="H113" s="526">
        <f t="shared" ref="H113:H154" si="37">+J$94*G113+E113</f>
        <v>302098.37242217746</v>
      </c>
      <c r="I113" s="577">
        <f t="shared" ref="I113:I154" si="38">+J$95*G113+E113</f>
        <v>302098.37242217746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>
      <c r="B114" s="195" t="str">
        <f t="shared" si="28"/>
        <v/>
      </c>
      <c r="C114" s="507">
        <f>IF(D93="","-",+C113+1)</f>
        <v>2024</v>
      </c>
      <c r="D114" s="374">
        <f>IF(F113+SUM(E$99:E113)=D$92,F113,D$92-SUM(E$99:E113))</f>
        <v>1984285.2324230876</v>
      </c>
      <c r="E114" s="522">
        <f>IF(+J96&lt;F113,J96,D114)</f>
        <v>72726.048780487807</v>
      </c>
      <c r="F114" s="523">
        <f t="shared" si="35"/>
        <v>1911559.1836425997</v>
      </c>
      <c r="G114" s="523">
        <f t="shared" si="36"/>
        <v>1947922.2080328437</v>
      </c>
      <c r="H114" s="526">
        <f t="shared" si="37"/>
        <v>293842.93125778268</v>
      </c>
      <c r="I114" s="577">
        <f t="shared" si="38"/>
        <v>293842.93125778268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>
      <c r="B115" s="195" t="str">
        <f t="shared" si="28"/>
        <v/>
      </c>
      <c r="C115" s="507">
        <f>IF(D93="","-",+C114+1)</f>
        <v>2025</v>
      </c>
      <c r="D115" s="374">
        <f>IF(F114+SUM(E$99:E114)=D$92,F114,D$92-SUM(E$99:E114))</f>
        <v>1911559.1836425997</v>
      </c>
      <c r="E115" s="522">
        <f>IF(+J96&lt;F114,J96,D115)</f>
        <v>72726.048780487807</v>
      </c>
      <c r="F115" s="523">
        <f t="shared" si="35"/>
        <v>1838833.1348621119</v>
      </c>
      <c r="G115" s="523">
        <f t="shared" si="36"/>
        <v>1875196.1592523558</v>
      </c>
      <c r="H115" s="526">
        <f t="shared" si="37"/>
        <v>285587.4900933879</v>
      </c>
      <c r="I115" s="577">
        <f t="shared" si="38"/>
        <v>285587.4900933879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>
      <c r="B116" s="195" t="str">
        <f t="shared" si="28"/>
        <v/>
      </c>
      <c r="C116" s="507">
        <f>IF(D93="","-",+C115+1)</f>
        <v>2026</v>
      </c>
      <c r="D116" s="374">
        <f>IF(F115+SUM(E$99:E115)=D$92,F115,D$92-SUM(E$99:E115))</f>
        <v>1838833.1348621119</v>
      </c>
      <c r="E116" s="522">
        <f>IF(+J96&lt;F115,J96,D116)</f>
        <v>72726.048780487807</v>
      </c>
      <c r="F116" s="523">
        <f t="shared" si="35"/>
        <v>1766107.086081624</v>
      </c>
      <c r="G116" s="523">
        <f t="shared" si="36"/>
        <v>1802470.110471868</v>
      </c>
      <c r="H116" s="526">
        <f t="shared" si="37"/>
        <v>277332.04892899306</v>
      </c>
      <c r="I116" s="577">
        <f t="shared" si="38"/>
        <v>277332.04892899306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>
      <c r="B117" s="195" t="str">
        <f t="shared" si="28"/>
        <v/>
      </c>
      <c r="C117" s="507">
        <f>IF(D93="","-",+C116+1)</f>
        <v>2027</v>
      </c>
      <c r="D117" s="374">
        <f>IF(F116+SUM(E$99:E116)=D$92,F116,D$92-SUM(E$99:E116))</f>
        <v>1766107.086081624</v>
      </c>
      <c r="E117" s="522">
        <f>IF(+J96&lt;F116,J96,D117)</f>
        <v>72726.048780487807</v>
      </c>
      <c r="F117" s="523">
        <f t="shared" si="35"/>
        <v>1693381.0373011362</v>
      </c>
      <c r="G117" s="523">
        <f t="shared" si="36"/>
        <v>1729744.0616913801</v>
      </c>
      <c r="H117" s="526">
        <f t="shared" si="37"/>
        <v>269076.60776459827</v>
      </c>
      <c r="I117" s="577">
        <f t="shared" si="38"/>
        <v>269076.60776459827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>
      <c r="B118" s="195" t="str">
        <f t="shared" si="28"/>
        <v/>
      </c>
      <c r="C118" s="507">
        <f>IF(D93="","-",+C117+1)</f>
        <v>2028</v>
      </c>
      <c r="D118" s="374">
        <f>IF(F117+SUM(E$99:E117)=D$92,F117,D$92-SUM(E$99:E117))</f>
        <v>1693381.0373011362</v>
      </c>
      <c r="E118" s="522">
        <f>IF(+J96&lt;F117,J96,D118)</f>
        <v>72726.048780487807</v>
      </c>
      <c r="F118" s="523">
        <f t="shared" si="35"/>
        <v>1620654.9885206483</v>
      </c>
      <c r="G118" s="523">
        <f t="shared" si="36"/>
        <v>1657018.0129108923</v>
      </c>
      <c r="H118" s="526">
        <f t="shared" si="37"/>
        <v>260821.16660020349</v>
      </c>
      <c r="I118" s="577">
        <f t="shared" si="38"/>
        <v>260821.16660020349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>
      <c r="B119" s="195" t="str">
        <f t="shared" si="28"/>
        <v/>
      </c>
      <c r="C119" s="507">
        <f>IF(D93="","-",+C118+1)</f>
        <v>2029</v>
      </c>
      <c r="D119" s="374">
        <f>IF(F118+SUM(E$99:E118)=D$92,F118,D$92-SUM(E$99:E118))</f>
        <v>1620654.9885206483</v>
      </c>
      <c r="E119" s="522">
        <f>IF(+J96&lt;F118,J96,D119)</f>
        <v>72726.048780487807</v>
      </c>
      <c r="F119" s="523">
        <f t="shared" si="35"/>
        <v>1547928.9397401605</v>
      </c>
      <c r="G119" s="523">
        <f t="shared" si="36"/>
        <v>1584291.9641304044</v>
      </c>
      <c r="H119" s="526">
        <f t="shared" si="37"/>
        <v>252565.72543580871</v>
      </c>
      <c r="I119" s="577">
        <f t="shared" si="38"/>
        <v>252565.72543580871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>
      <c r="B120" s="195" t="str">
        <f t="shared" si="28"/>
        <v/>
      </c>
      <c r="C120" s="507">
        <f>IF(D93="","-",+C119+1)</f>
        <v>2030</v>
      </c>
      <c r="D120" s="374">
        <f>IF(F119+SUM(E$99:E119)=D$92,F119,D$92-SUM(E$99:E119))</f>
        <v>1547928.9397401605</v>
      </c>
      <c r="E120" s="522">
        <f>IF(+J96&lt;F119,J96,D120)</f>
        <v>72726.048780487807</v>
      </c>
      <c r="F120" s="523">
        <f t="shared" si="35"/>
        <v>1475202.8909596726</v>
      </c>
      <c r="G120" s="523">
        <f t="shared" si="36"/>
        <v>1511565.9153499166</v>
      </c>
      <c r="H120" s="526">
        <f t="shared" si="37"/>
        <v>244310.28427141387</v>
      </c>
      <c r="I120" s="577">
        <f t="shared" si="38"/>
        <v>244310.28427141387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>
      <c r="B121" s="195" t="str">
        <f t="shared" si="28"/>
        <v/>
      </c>
      <c r="C121" s="507">
        <f>IF(D93="","-",+C120+1)</f>
        <v>2031</v>
      </c>
      <c r="D121" s="374">
        <f>IF(F120+SUM(E$99:E120)=D$92,F120,D$92-SUM(E$99:E120))</f>
        <v>1475202.8909596726</v>
      </c>
      <c r="E121" s="522">
        <f>IF(+J96&lt;F120,J96,D121)</f>
        <v>72726.048780487807</v>
      </c>
      <c r="F121" s="523">
        <f t="shared" si="35"/>
        <v>1402476.8421791848</v>
      </c>
      <c r="G121" s="523">
        <f t="shared" si="36"/>
        <v>1438839.8665694287</v>
      </c>
      <c r="H121" s="526">
        <f t="shared" si="37"/>
        <v>236054.84310701909</v>
      </c>
      <c r="I121" s="577">
        <f t="shared" si="38"/>
        <v>236054.84310701909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>
      <c r="B122" s="195" t="str">
        <f t="shared" si="28"/>
        <v/>
      </c>
      <c r="C122" s="507">
        <f>IF(D93="","-",+C121+1)</f>
        <v>2032</v>
      </c>
      <c r="D122" s="374">
        <f>IF(F121+SUM(E$99:E121)=D$92,F121,D$92-SUM(E$99:E121))</f>
        <v>1402476.8421791848</v>
      </c>
      <c r="E122" s="522">
        <f>IF(+J96&lt;F121,J96,D122)</f>
        <v>72726.048780487807</v>
      </c>
      <c r="F122" s="523">
        <f t="shared" si="35"/>
        <v>1329750.7933986969</v>
      </c>
      <c r="G122" s="523">
        <f t="shared" si="36"/>
        <v>1366113.8177889409</v>
      </c>
      <c r="H122" s="526">
        <f t="shared" si="37"/>
        <v>227799.4019426243</v>
      </c>
      <c r="I122" s="577">
        <f t="shared" si="38"/>
        <v>227799.4019426243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>
      <c r="B123" s="195" t="str">
        <f t="shared" si="28"/>
        <v/>
      </c>
      <c r="C123" s="507">
        <f>IF(D93="","-",+C122+1)</f>
        <v>2033</v>
      </c>
      <c r="D123" s="374">
        <f>IF(F122+SUM(E$99:E122)=D$92,F122,D$92-SUM(E$99:E122))</f>
        <v>1329750.7933986969</v>
      </c>
      <c r="E123" s="522">
        <f>IF(+J96&lt;F122,J96,D123)</f>
        <v>72726.048780487807</v>
      </c>
      <c r="F123" s="523">
        <f t="shared" si="35"/>
        <v>1257024.7446182091</v>
      </c>
      <c r="G123" s="523">
        <f t="shared" si="36"/>
        <v>1293387.769008453</v>
      </c>
      <c r="H123" s="526">
        <f t="shared" si="37"/>
        <v>219543.96077822952</v>
      </c>
      <c r="I123" s="577">
        <f t="shared" si="38"/>
        <v>219543.96077822952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>
      <c r="B124" s="195" t="str">
        <f t="shared" si="28"/>
        <v/>
      </c>
      <c r="C124" s="507">
        <f>IF(D93="","-",+C123+1)</f>
        <v>2034</v>
      </c>
      <c r="D124" s="374">
        <f>IF(F123+SUM(E$99:E123)=D$92,F123,D$92-SUM(E$99:E123))</f>
        <v>1257024.7446182091</v>
      </c>
      <c r="E124" s="522">
        <f>IF(+J96&lt;F123,J96,D124)</f>
        <v>72726.048780487807</v>
      </c>
      <c r="F124" s="523">
        <f t="shared" si="35"/>
        <v>1184298.6958377212</v>
      </c>
      <c r="G124" s="523">
        <f t="shared" si="36"/>
        <v>1220661.7202279652</v>
      </c>
      <c r="H124" s="526">
        <f t="shared" si="37"/>
        <v>211288.51961383468</v>
      </c>
      <c r="I124" s="577">
        <f t="shared" si="38"/>
        <v>211288.51961383468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>
      <c r="B125" s="195" t="str">
        <f t="shared" si="28"/>
        <v/>
      </c>
      <c r="C125" s="507">
        <f>IF(D93="","-",+C124+1)</f>
        <v>2035</v>
      </c>
      <c r="D125" s="374">
        <f>IF(F124+SUM(E$99:E124)=D$92,F124,D$92-SUM(E$99:E124))</f>
        <v>1184298.6958377212</v>
      </c>
      <c r="E125" s="522">
        <f>IF(+J96&lt;F124,J96,D125)</f>
        <v>72726.048780487807</v>
      </c>
      <c r="F125" s="523">
        <f t="shared" si="35"/>
        <v>1111572.6470572334</v>
      </c>
      <c r="G125" s="523">
        <f t="shared" si="36"/>
        <v>1147935.6714474773</v>
      </c>
      <c r="H125" s="526">
        <f t="shared" si="37"/>
        <v>203033.0784494399</v>
      </c>
      <c r="I125" s="577">
        <f t="shared" si="38"/>
        <v>203033.0784494399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>
      <c r="B126" s="195" t="str">
        <f t="shared" si="28"/>
        <v/>
      </c>
      <c r="C126" s="507">
        <f>IF(D93="","-",+C125+1)</f>
        <v>2036</v>
      </c>
      <c r="D126" s="374">
        <f>IF(F125+SUM(E$99:E125)=D$92,F125,D$92-SUM(E$99:E125))</f>
        <v>1111572.6470572334</v>
      </c>
      <c r="E126" s="522">
        <f>IF(+J96&lt;F125,J96,D126)</f>
        <v>72726.048780487807</v>
      </c>
      <c r="F126" s="523">
        <f t="shared" si="35"/>
        <v>1038846.5982767455</v>
      </c>
      <c r="G126" s="523">
        <f t="shared" si="36"/>
        <v>1075209.6226669895</v>
      </c>
      <c r="H126" s="526">
        <f t="shared" si="37"/>
        <v>194777.63728504512</v>
      </c>
      <c r="I126" s="577">
        <f t="shared" si="38"/>
        <v>194777.63728504512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>
      <c r="B127" s="195" t="str">
        <f t="shared" si="28"/>
        <v/>
      </c>
      <c r="C127" s="507">
        <f>IF(D93="","-",+C126+1)</f>
        <v>2037</v>
      </c>
      <c r="D127" s="374">
        <f>IF(F126+SUM(E$99:E126)=D$92,F126,D$92-SUM(E$99:E126))</f>
        <v>1038846.5982767455</v>
      </c>
      <c r="E127" s="522">
        <f>IF(+J96&lt;F126,J96,D127)</f>
        <v>72726.048780487807</v>
      </c>
      <c r="F127" s="523">
        <f t="shared" si="35"/>
        <v>966120.54949625768</v>
      </c>
      <c r="G127" s="523">
        <f t="shared" si="36"/>
        <v>1002483.5738865016</v>
      </c>
      <c r="H127" s="526">
        <f t="shared" si="37"/>
        <v>186522.1961206503</v>
      </c>
      <c r="I127" s="577">
        <f t="shared" si="38"/>
        <v>186522.1961206503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>
      <c r="B128" s="195" t="str">
        <f t="shared" si="28"/>
        <v/>
      </c>
      <c r="C128" s="507">
        <f>IF(D93="","-",+C127+1)</f>
        <v>2038</v>
      </c>
      <c r="D128" s="374">
        <f>IF(F127+SUM(E$99:E127)=D$92,F127,D$92-SUM(E$99:E127))</f>
        <v>966120.54949625768</v>
      </c>
      <c r="E128" s="522">
        <f>IF(+J96&lt;F127,J96,D128)</f>
        <v>72726.048780487807</v>
      </c>
      <c r="F128" s="523">
        <f t="shared" si="35"/>
        <v>893394.50071576983</v>
      </c>
      <c r="G128" s="523">
        <f t="shared" si="36"/>
        <v>929757.52510601375</v>
      </c>
      <c r="H128" s="526">
        <f t="shared" si="37"/>
        <v>178266.75495625549</v>
      </c>
      <c r="I128" s="577">
        <f t="shared" si="38"/>
        <v>178266.75495625549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>
      <c r="B129" s="195" t="str">
        <f t="shared" si="28"/>
        <v/>
      </c>
      <c r="C129" s="507">
        <f>IF(D93="","-",+C128+1)</f>
        <v>2039</v>
      </c>
      <c r="D129" s="374">
        <f>IF(F128+SUM(E$99:E128)=D$92,F128,D$92-SUM(E$99:E128))</f>
        <v>893394.50071576983</v>
      </c>
      <c r="E129" s="522">
        <f>IF(+J96&lt;F128,J96,D129)</f>
        <v>72726.048780487807</v>
      </c>
      <c r="F129" s="523">
        <f t="shared" si="35"/>
        <v>820668.45193528198</v>
      </c>
      <c r="G129" s="523">
        <f t="shared" si="36"/>
        <v>857031.4763255259</v>
      </c>
      <c r="H129" s="526">
        <f t="shared" si="37"/>
        <v>170011.31379186071</v>
      </c>
      <c r="I129" s="577">
        <f t="shared" si="38"/>
        <v>170011.31379186071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>
      <c r="B130" s="195" t="str">
        <f t="shared" si="28"/>
        <v/>
      </c>
      <c r="C130" s="507">
        <f>IF(D93="","-",+C129+1)</f>
        <v>2040</v>
      </c>
      <c r="D130" s="374">
        <f>IF(F129+SUM(E$99:E129)=D$92,F129,D$92-SUM(E$99:E129))</f>
        <v>820668.45193528198</v>
      </c>
      <c r="E130" s="522">
        <f>IF(+J96&lt;F129,J96,D130)</f>
        <v>72726.048780487807</v>
      </c>
      <c r="F130" s="523">
        <f t="shared" si="35"/>
        <v>747942.40315479413</v>
      </c>
      <c r="G130" s="523">
        <f t="shared" si="36"/>
        <v>784305.42754503805</v>
      </c>
      <c r="H130" s="526">
        <f t="shared" si="37"/>
        <v>161755.8726274659</v>
      </c>
      <c r="I130" s="577">
        <f t="shared" si="38"/>
        <v>161755.8726274659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>
      <c r="B131" s="195" t="str">
        <f t="shared" si="28"/>
        <v/>
      </c>
      <c r="C131" s="507">
        <f>IF(D93="","-",+C130+1)</f>
        <v>2041</v>
      </c>
      <c r="D131" s="374">
        <f>IF(F130+SUM(E$99:E130)=D$92,F130,D$92-SUM(E$99:E130))</f>
        <v>747942.40315479413</v>
      </c>
      <c r="E131" s="522">
        <f>IF(+J96&lt;F130,J96,D131)</f>
        <v>72726.048780487807</v>
      </c>
      <c r="F131" s="523">
        <f t="shared" ref="F131:F154" si="39">+D131-E131</f>
        <v>675216.35437430628</v>
      </c>
      <c r="G131" s="523">
        <f t="shared" ref="G131:G154" si="40">+(F131+D131)/2</f>
        <v>711579.3787645502</v>
      </c>
      <c r="H131" s="526">
        <f t="shared" si="37"/>
        <v>153500.43146307109</v>
      </c>
      <c r="I131" s="577">
        <f t="shared" si="38"/>
        <v>153500.43146307109</v>
      </c>
      <c r="J131" s="514">
        <f t="shared" ref="J131:J154" si="41">+I131-H131</f>
        <v>0</v>
      </c>
      <c r="K131" s="514"/>
      <c r="L131" s="525"/>
      <c r="M131" s="514">
        <f t="shared" ref="M131:M154" si="42">IF(L131&lt;&gt;0,+H131-L131,0)</f>
        <v>0</v>
      </c>
      <c r="N131" s="525"/>
      <c r="O131" s="514">
        <f t="shared" ref="O131:O154" si="43">IF(N131&lt;&gt;0,+I131-N131,0)</f>
        <v>0</v>
      </c>
      <c r="P131" s="514">
        <f t="shared" ref="P131:P154" si="44">+O131-M131</f>
        <v>0</v>
      </c>
      <c r="Q131" s="269"/>
    </row>
    <row r="132" spans="2:17">
      <c r="B132" s="195" t="str">
        <f t="shared" si="28"/>
        <v/>
      </c>
      <c r="C132" s="507">
        <f>IF(D93="","-",+C131+1)</f>
        <v>2042</v>
      </c>
      <c r="D132" s="374">
        <f>IF(F131+SUM(E$99:E131)=D$92,F131,D$92-SUM(E$99:E131))</f>
        <v>675216.35437430628</v>
      </c>
      <c r="E132" s="522">
        <f>IF(+J96&lt;F131,J96,D132)</f>
        <v>72726.048780487807</v>
      </c>
      <c r="F132" s="523">
        <f t="shared" si="39"/>
        <v>602490.30559381843</v>
      </c>
      <c r="G132" s="523">
        <f t="shared" si="40"/>
        <v>638853.32998406235</v>
      </c>
      <c r="H132" s="526">
        <f t="shared" si="37"/>
        <v>145244.9902986763</v>
      </c>
      <c r="I132" s="577">
        <f t="shared" si="38"/>
        <v>145244.9902986763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  <c r="Q132" s="269"/>
    </row>
    <row r="133" spans="2:17">
      <c r="B133" s="195" t="str">
        <f t="shared" si="28"/>
        <v/>
      </c>
      <c r="C133" s="507">
        <f>IF(D93="","-",+C132+1)</f>
        <v>2043</v>
      </c>
      <c r="D133" s="374">
        <f>IF(F132+SUM(E$99:E132)=D$92,F132,D$92-SUM(E$99:E132))</f>
        <v>602490.30559381843</v>
      </c>
      <c r="E133" s="522">
        <f>IF(+J96&lt;F132,J96,D133)</f>
        <v>72726.048780487807</v>
      </c>
      <c r="F133" s="523">
        <f t="shared" si="39"/>
        <v>529764.25681333058</v>
      </c>
      <c r="G133" s="523">
        <f t="shared" si="40"/>
        <v>566127.2812035745</v>
      </c>
      <c r="H133" s="526">
        <f t="shared" si="37"/>
        <v>136989.54913428152</v>
      </c>
      <c r="I133" s="577">
        <f t="shared" si="38"/>
        <v>136989.54913428152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  <c r="Q133" s="269"/>
    </row>
    <row r="134" spans="2:17">
      <c r="B134" s="195" t="str">
        <f t="shared" si="28"/>
        <v/>
      </c>
      <c r="C134" s="507">
        <f>IF(D93="","-",+C133+1)</f>
        <v>2044</v>
      </c>
      <c r="D134" s="374">
        <f>IF(F133+SUM(E$99:E133)=D$92,F133,D$92-SUM(E$99:E133))</f>
        <v>529764.25681333058</v>
      </c>
      <c r="E134" s="522">
        <f>IF(+J96&lt;F133,J96,D134)</f>
        <v>72726.048780487807</v>
      </c>
      <c r="F134" s="523">
        <f t="shared" si="39"/>
        <v>457038.20803284278</v>
      </c>
      <c r="G134" s="523">
        <f t="shared" si="40"/>
        <v>493401.23242308665</v>
      </c>
      <c r="H134" s="526">
        <f t="shared" si="37"/>
        <v>128734.10796988671</v>
      </c>
      <c r="I134" s="577">
        <f t="shared" si="38"/>
        <v>128734.10796988671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  <c r="Q134" s="269"/>
    </row>
    <row r="135" spans="2:17">
      <c r="B135" s="195" t="str">
        <f t="shared" si="28"/>
        <v/>
      </c>
      <c r="C135" s="507">
        <f>IF(D93="","-",+C134+1)</f>
        <v>2045</v>
      </c>
      <c r="D135" s="374">
        <f>IF(F134+SUM(E$99:E134)=D$92,F134,D$92-SUM(E$99:E134))</f>
        <v>457038.20803284278</v>
      </c>
      <c r="E135" s="522">
        <f>IF(+J96&lt;F134,J96,D135)</f>
        <v>72726.048780487807</v>
      </c>
      <c r="F135" s="523">
        <f t="shared" si="39"/>
        <v>384312.15925235499</v>
      </c>
      <c r="G135" s="523">
        <f t="shared" si="40"/>
        <v>420675.18364259892</v>
      </c>
      <c r="H135" s="526">
        <f t="shared" si="37"/>
        <v>120478.66680549193</v>
      </c>
      <c r="I135" s="577">
        <f t="shared" si="38"/>
        <v>120478.66680549193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  <c r="Q135" s="269"/>
    </row>
    <row r="136" spans="2:17">
      <c r="B136" s="195" t="str">
        <f t="shared" si="28"/>
        <v/>
      </c>
      <c r="C136" s="507">
        <f>IF(D93="","-",+C135+1)</f>
        <v>2046</v>
      </c>
      <c r="D136" s="374">
        <f>IF(F135+SUM(E$99:E135)=D$92,F135,D$92-SUM(E$99:E135))</f>
        <v>384312.15925235499</v>
      </c>
      <c r="E136" s="522">
        <f>IF(+J96&lt;F135,J96,D136)</f>
        <v>72726.048780487807</v>
      </c>
      <c r="F136" s="523">
        <f t="shared" si="39"/>
        <v>311586.1104718672</v>
      </c>
      <c r="G136" s="523">
        <f t="shared" si="40"/>
        <v>347949.13486211107</v>
      </c>
      <c r="H136" s="526">
        <f t="shared" si="37"/>
        <v>112223.22564109712</v>
      </c>
      <c r="I136" s="577">
        <f t="shared" si="38"/>
        <v>112223.22564109712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  <c r="Q136" s="269"/>
    </row>
    <row r="137" spans="2:17">
      <c r="B137" s="195" t="str">
        <f t="shared" si="28"/>
        <v/>
      </c>
      <c r="C137" s="507">
        <f>IF(D93="","-",+C136+1)</f>
        <v>2047</v>
      </c>
      <c r="D137" s="374">
        <f>IF(F136+SUM(E$99:E136)=D$92,F136,D$92-SUM(E$99:E136))</f>
        <v>311586.1104718672</v>
      </c>
      <c r="E137" s="522">
        <f>IF(+J96&lt;F136,J96,D137)</f>
        <v>72726.048780487807</v>
      </c>
      <c r="F137" s="523">
        <f t="shared" si="39"/>
        <v>238860.06169137941</v>
      </c>
      <c r="G137" s="523">
        <f t="shared" si="40"/>
        <v>275223.08608162333</v>
      </c>
      <c r="H137" s="526">
        <f t="shared" si="37"/>
        <v>103967.78447670233</v>
      </c>
      <c r="I137" s="577">
        <f t="shared" si="38"/>
        <v>103967.78447670233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  <c r="Q137" s="269"/>
    </row>
    <row r="138" spans="2:17">
      <c r="B138" s="195" t="str">
        <f t="shared" si="28"/>
        <v/>
      </c>
      <c r="C138" s="507">
        <f>IF(D93="","-",+C137+1)</f>
        <v>2048</v>
      </c>
      <c r="D138" s="374">
        <f>IF(F137+SUM(E$99:E137)=D$92,F137,D$92-SUM(E$99:E137))</f>
        <v>238860.06169137941</v>
      </c>
      <c r="E138" s="522">
        <f>IF(+J96&lt;F137,J96,D138)</f>
        <v>72726.048780487807</v>
      </c>
      <c r="F138" s="523">
        <f t="shared" si="39"/>
        <v>166134.01291089162</v>
      </c>
      <c r="G138" s="523">
        <f t="shared" si="40"/>
        <v>202497.03730113551</v>
      </c>
      <c r="H138" s="526">
        <f t="shared" si="37"/>
        <v>95712.343312307537</v>
      </c>
      <c r="I138" s="577">
        <f t="shared" si="38"/>
        <v>95712.343312307537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  <c r="Q138" s="269"/>
    </row>
    <row r="139" spans="2:17">
      <c r="B139" s="195" t="str">
        <f t="shared" si="28"/>
        <v/>
      </c>
      <c r="C139" s="507">
        <f>IF(D93="","-",+C138+1)</f>
        <v>2049</v>
      </c>
      <c r="D139" s="374">
        <f>IF(F138+SUM(E$99:E138)=D$92,F138,D$92-SUM(E$99:E138))</f>
        <v>166134.01291089162</v>
      </c>
      <c r="E139" s="522">
        <f>IF(+J96&lt;F138,J96,D139)</f>
        <v>72726.048780487807</v>
      </c>
      <c r="F139" s="523">
        <f t="shared" si="39"/>
        <v>93407.964130403809</v>
      </c>
      <c r="G139" s="523">
        <f t="shared" si="40"/>
        <v>129770.98852064772</v>
      </c>
      <c r="H139" s="526">
        <f t="shared" si="37"/>
        <v>87456.902147912755</v>
      </c>
      <c r="I139" s="577">
        <f t="shared" si="38"/>
        <v>87456.902147912755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  <c r="Q139" s="269"/>
    </row>
    <row r="140" spans="2:17">
      <c r="B140" s="195" t="str">
        <f t="shared" si="28"/>
        <v/>
      </c>
      <c r="C140" s="507">
        <f>IF(D93="","-",+C139+1)</f>
        <v>2050</v>
      </c>
      <c r="D140" s="374">
        <f>IF(F139+SUM(E$99:E139)=D$92,F139,D$92-SUM(E$99:E139))</f>
        <v>93407.964130403809</v>
      </c>
      <c r="E140" s="522">
        <f>IF(+J96&lt;F139,J96,D140)</f>
        <v>72726.048780487807</v>
      </c>
      <c r="F140" s="523">
        <f t="shared" si="39"/>
        <v>20681.915349916002</v>
      </c>
      <c r="G140" s="523">
        <f t="shared" si="40"/>
        <v>57044.939740159905</v>
      </c>
      <c r="H140" s="526">
        <f t="shared" si="37"/>
        <v>79201.460983517958</v>
      </c>
      <c r="I140" s="577">
        <f t="shared" si="38"/>
        <v>79201.460983517958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  <c r="Q140" s="269"/>
    </row>
    <row r="141" spans="2:17">
      <c r="B141" s="195" t="str">
        <f t="shared" si="28"/>
        <v/>
      </c>
      <c r="C141" s="507">
        <f>IF(D93="","-",+C140+1)</f>
        <v>2051</v>
      </c>
      <c r="D141" s="374">
        <f>IF(F140+SUM(E$99:E140)=D$92,F140,D$92-SUM(E$99:E140))</f>
        <v>20681.915349916002</v>
      </c>
      <c r="E141" s="522">
        <f>IF(+J96&lt;F140,J96,D141)</f>
        <v>20681.915349916002</v>
      </c>
      <c r="F141" s="523">
        <f t="shared" si="39"/>
        <v>0</v>
      </c>
      <c r="G141" s="523">
        <f t="shared" si="40"/>
        <v>10340.957674958001</v>
      </c>
      <c r="H141" s="526">
        <f t="shared" si="37"/>
        <v>21855.761160332378</v>
      </c>
      <c r="I141" s="577">
        <f t="shared" si="38"/>
        <v>21855.761160332378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  <c r="Q141" s="269"/>
    </row>
    <row r="142" spans="2:17">
      <c r="B142" s="195" t="str">
        <f t="shared" si="28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9"/>
        <v>0</v>
      </c>
      <c r="G142" s="523">
        <f t="shared" si="40"/>
        <v>0</v>
      </c>
      <c r="H142" s="526">
        <f t="shared" si="37"/>
        <v>0</v>
      </c>
      <c r="I142" s="577">
        <f t="shared" si="38"/>
        <v>0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  <c r="Q142" s="269"/>
    </row>
    <row r="143" spans="2:17">
      <c r="B143" s="195" t="str">
        <f t="shared" si="28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9"/>
        <v>0</v>
      </c>
      <c r="G143" s="523">
        <f t="shared" si="40"/>
        <v>0</v>
      </c>
      <c r="H143" s="526">
        <f t="shared" si="37"/>
        <v>0</v>
      </c>
      <c r="I143" s="577">
        <f t="shared" si="38"/>
        <v>0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  <c r="Q143" s="269"/>
    </row>
    <row r="144" spans="2:17">
      <c r="B144" s="195" t="str">
        <f t="shared" si="28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9"/>
        <v>0</v>
      </c>
      <c r="G144" s="523">
        <f t="shared" si="40"/>
        <v>0</v>
      </c>
      <c r="H144" s="526">
        <f t="shared" si="37"/>
        <v>0</v>
      </c>
      <c r="I144" s="577">
        <f t="shared" si="38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  <c r="Q144" s="269"/>
    </row>
    <row r="145" spans="2:17">
      <c r="B145" s="195" t="str">
        <f t="shared" si="28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9"/>
        <v>0</v>
      </c>
      <c r="G145" s="523">
        <f t="shared" si="40"/>
        <v>0</v>
      </c>
      <c r="H145" s="526">
        <f t="shared" si="37"/>
        <v>0</v>
      </c>
      <c r="I145" s="577">
        <f t="shared" si="38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  <c r="Q145" s="269"/>
    </row>
    <row r="146" spans="2:17">
      <c r="B146" s="195" t="str">
        <f t="shared" si="28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9"/>
        <v>0</v>
      </c>
      <c r="G146" s="523">
        <f t="shared" si="40"/>
        <v>0</v>
      </c>
      <c r="H146" s="526">
        <f t="shared" si="37"/>
        <v>0</v>
      </c>
      <c r="I146" s="577">
        <f t="shared" si="38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  <c r="Q146" s="269"/>
    </row>
    <row r="147" spans="2:17">
      <c r="B147" s="195" t="str">
        <f t="shared" si="28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9"/>
        <v>0</v>
      </c>
      <c r="G147" s="523">
        <f t="shared" si="40"/>
        <v>0</v>
      </c>
      <c r="H147" s="526">
        <f t="shared" si="37"/>
        <v>0</v>
      </c>
      <c r="I147" s="577">
        <f t="shared" si="38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  <c r="Q147" s="269"/>
    </row>
    <row r="148" spans="2:17">
      <c r="B148" s="195" t="str">
        <f t="shared" si="28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9"/>
        <v>0</v>
      </c>
      <c r="G148" s="523">
        <f t="shared" si="40"/>
        <v>0</v>
      </c>
      <c r="H148" s="526">
        <f t="shared" si="37"/>
        <v>0</v>
      </c>
      <c r="I148" s="577">
        <f t="shared" si="38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  <c r="Q148" s="269"/>
    </row>
    <row r="149" spans="2:17">
      <c r="B149" s="195" t="str">
        <f t="shared" si="28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9"/>
        <v>0</v>
      </c>
      <c r="G149" s="523">
        <f t="shared" si="40"/>
        <v>0</v>
      </c>
      <c r="H149" s="526">
        <f t="shared" si="37"/>
        <v>0</v>
      </c>
      <c r="I149" s="577">
        <f t="shared" si="38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  <c r="Q149" s="269"/>
    </row>
    <row r="150" spans="2:17">
      <c r="B150" s="195" t="str">
        <f t="shared" si="28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9"/>
        <v>0</v>
      </c>
      <c r="G150" s="523">
        <f t="shared" si="40"/>
        <v>0</v>
      </c>
      <c r="H150" s="526">
        <f t="shared" si="37"/>
        <v>0</v>
      </c>
      <c r="I150" s="577">
        <f t="shared" si="38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  <c r="Q150" s="269"/>
    </row>
    <row r="151" spans="2:17">
      <c r="B151" s="195" t="str">
        <f t="shared" si="28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9"/>
        <v>0</v>
      </c>
      <c r="G151" s="523">
        <f t="shared" si="40"/>
        <v>0</v>
      </c>
      <c r="H151" s="526">
        <f t="shared" si="37"/>
        <v>0</v>
      </c>
      <c r="I151" s="577">
        <f t="shared" si="38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  <c r="Q151" s="269"/>
    </row>
    <row r="152" spans="2:17">
      <c r="B152" s="195" t="str">
        <f t="shared" si="28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9"/>
        <v>0</v>
      </c>
      <c r="G152" s="523">
        <f t="shared" si="40"/>
        <v>0</v>
      </c>
      <c r="H152" s="526">
        <f t="shared" si="37"/>
        <v>0</v>
      </c>
      <c r="I152" s="577">
        <f t="shared" si="38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  <c r="Q152" s="269"/>
    </row>
    <row r="153" spans="2:17">
      <c r="B153" s="195" t="str">
        <f t="shared" si="28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9"/>
        <v>0</v>
      </c>
      <c r="G153" s="523">
        <f t="shared" si="40"/>
        <v>0</v>
      </c>
      <c r="H153" s="526">
        <f t="shared" si="37"/>
        <v>0</v>
      </c>
      <c r="I153" s="577">
        <f t="shared" si="38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9"/>
        <v>0</v>
      </c>
      <c r="G154" s="528">
        <f t="shared" si="40"/>
        <v>0</v>
      </c>
      <c r="H154" s="530">
        <f t="shared" si="37"/>
        <v>0</v>
      </c>
      <c r="I154" s="579">
        <f t="shared" si="38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  <c r="Q154" s="269"/>
    </row>
    <row r="155" spans="2:17">
      <c r="C155" s="374" t="s">
        <v>78</v>
      </c>
      <c r="D155" s="375"/>
      <c r="E155" s="375">
        <f>SUM(E99:E154)</f>
        <v>2981767.9999999995</v>
      </c>
      <c r="F155" s="375"/>
      <c r="G155" s="375"/>
      <c r="H155" s="375">
        <f>SUM(H99:H154)</f>
        <v>10743229.3145064</v>
      </c>
      <c r="I155" s="375">
        <f>SUM(I99:I154)</f>
        <v>10743229.3145064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view="pageBreakPreview" zoomScale="80" zoomScaleNormal="100" zoomScaleSheetLayoutView="80" workbookViewId="0">
      <selection activeCell="E30" sqref="E30"/>
    </sheetView>
  </sheetViews>
  <sheetFormatPr defaultColWidth="8.7109375" defaultRowHeight="12.75" customHeight="1"/>
  <cols>
    <col min="1" max="1" width="4.7109375" style="183" customWidth="1"/>
    <col min="2" max="2" width="6.7109375" style="183" customWidth="1"/>
    <col min="3" max="3" width="23.28515625" style="183" customWidth="1"/>
    <col min="4" max="8" width="17.7109375" style="183" customWidth="1"/>
    <col min="9" max="9" width="20.42578125" style="183" customWidth="1"/>
    <col min="10" max="10" width="16.42578125" style="183" customWidth="1"/>
    <col min="11" max="11" width="17.7109375" style="183" customWidth="1"/>
    <col min="12" max="12" width="16.140625" style="183" customWidth="1"/>
    <col min="13" max="13" width="17.7109375" style="183" customWidth="1"/>
    <col min="14" max="14" width="16.140625" style="183" customWidth="1"/>
    <col min="15" max="15" width="16.85546875" style="183" customWidth="1"/>
    <col min="16" max="16" width="24.42578125" style="183" customWidth="1"/>
    <col min="17" max="17" width="4.7109375" style="183" customWidth="1"/>
    <col min="18" max="22" width="8.7109375" style="183"/>
    <col min="23" max="23" width="9.140625" style="183" customWidth="1"/>
    <col min="24" max="16384" width="8.7109375" style="183"/>
  </cols>
  <sheetData>
    <row r="1" spans="1:17" ht="20.25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6 of 74</v>
      </c>
      <c r="Q1" s="453"/>
    </row>
    <row r="2" spans="1:17" ht="18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.75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5.75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3822237.7831762447</v>
      </c>
      <c r="P5" s="269"/>
    </row>
    <row r="6" spans="1:17" ht="15.7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3822237.7831762447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+'SWE.WS.F.BPU.ATRR.Projected'!L19</f>
        <v>2021</v>
      </c>
      <c r="J10" s="480"/>
      <c r="K10" s="375" t="s">
        <v>53</v>
      </c>
      <c r="O10" s="272"/>
      <c r="P10" s="272"/>
    </row>
    <row r="11" spans="1:17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0.10681797376050146</v>
      </c>
      <c r="J12" s="425"/>
      <c r="K12" s="183" t="s">
        <v>58</v>
      </c>
      <c r="O12" s="272"/>
      <c r="P12" s="272"/>
    </row>
    <row r="13" spans="1:17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0.10681797376050146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.5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881633.92857142852</v>
      </c>
      <c r="J14" s="375"/>
      <c r="K14" s="375"/>
      <c r="L14" s="375"/>
      <c r="M14" s="375"/>
      <c r="N14" s="375"/>
      <c r="O14" s="272"/>
      <c r="P14" s="272"/>
    </row>
    <row r="15" spans="1:17" ht="38.25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392</v>
      </c>
      <c r="H15" s="495" t="s">
        <v>393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 t="shared" ref="K24:K29" si="9">G24</f>
        <v>5006432.1268862924</v>
      </c>
      <c r="L24" s="519">
        <f t="shared" si="7"/>
        <v>0</v>
      </c>
      <c r="M24" s="518">
        <f t="shared" ref="M24:M29" si="10"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 t="shared" si="9"/>
        <v>4736383.2047020355</v>
      </c>
      <c r="L25" s="519">
        <f t="shared" si="7"/>
        <v>0</v>
      </c>
      <c r="M25" s="518">
        <f t="shared" si="10"/>
        <v>4736383.2047020355</v>
      </c>
      <c r="N25" s="514">
        <f t="shared" si="8"/>
        <v>0</v>
      </c>
      <c r="O25" s="514">
        <f>+N25-L25</f>
        <v>0</v>
      </c>
      <c r="P25" s="272"/>
    </row>
    <row r="26" spans="2:16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 t="shared" si="9"/>
        <v>4766417.7816179106</v>
      </c>
      <c r="L26" s="519">
        <f t="shared" si="7"/>
        <v>0</v>
      </c>
      <c r="M26" s="518">
        <f t="shared" si="10"/>
        <v>4766417.7816179106</v>
      </c>
      <c r="N26" s="514">
        <f t="shared" si="8"/>
        <v>0</v>
      </c>
      <c r="O26" s="514">
        <f>+N26-L26</f>
        <v>0</v>
      </c>
      <c r="P26" s="272"/>
    </row>
    <row r="27" spans="2:16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861130.81395348837</v>
      </c>
      <c r="F27" s="515">
        <v>29084310.513208002</v>
      </c>
      <c r="G27" s="516">
        <v>3799504.1337335454</v>
      </c>
      <c r="H27" s="510">
        <v>3799504.1337335454</v>
      </c>
      <c r="I27" s="511">
        <f t="shared" si="0"/>
        <v>0</v>
      </c>
      <c r="J27" s="511"/>
      <c r="K27" s="518">
        <f t="shared" si="9"/>
        <v>3799504.1337335454</v>
      </c>
      <c r="L27" s="519">
        <f t="shared" ref="L27" si="11">IF(K27&lt;&gt;0,+G27-K27,0)</f>
        <v>0</v>
      </c>
      <c r="M27" s="518">
        <f t="shared" si="10"/>
        <v>3799504.1337335454</v>
      </c>
      <c r="N27" s="514">
        <f t="shared" si="2"/>
        <v>0</v>
      </c>
      <c r="O27" s="514">
        <f t="shared" si="3"/>
        <v>0</v>
      </c>
      <c r="P27" s="272"/>
    </row>
    <row r="28" spans="2:16">
      <c r="B28" s="195" t="str">
        <f t="shared" si="6"/>
        <v>IU</v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4536850.9655726701</v>
      </c>
      <c r="H28" s="510">
        <v>4536850.9655726701</v>
      </c>
      <c r="I28" s="511">
        <f t="shared" si="0"/>
        <v>0</v>
      </c>
      <c r="J28" s="511"/>
      <c r="K28" s="518">
        <f t="shared" si="9"/>
        <v>4536850.9655726701</v>
      </c>
      <c r="L28" s="519">
        <f t="shared" ref="L28" si="12">IF(K28&lt;&gt;0,+G28-K28,0)</f>
        <v>0</v>
      </c>
      <c r="M28" s="518">
        <f t="shared" si="10"/>
        <v>4536850.9655726701</v>
      </c>
      <c r="N28" s="514">
        <f t="shared" si="2"/>
        <v>0</v>
      </c>
      <c r="O28" s="514">
        <f t="shared" si="3"/>
        <v>0</v>
      </c>
      <c r="P28" s="272"/>
    </row>
    <row r="29" spans="2:16">
      <c r="B29" s="195" t="str">
        <f t="shared" si="6"/>
        <v>IU</v>
      </c>
      <c r="C29" s="507">
        <f>IF(D11="","-",+C28+1)</f>
        <v>2021</v>
      </c>
      <c r="D29" s="515">
        <v>28181173.318086058</v>
      </c>
      <c r="E29" s="516">
        <v>881633.92857142852</v>
      </c>
      <c r="F29" s="515">
        <v>27299539.389514629</v>
      </c>
      <c r="G29" s="516">
        <v>3822237.7831762447</v>
      </c>
      <c r="H29" s="510">
        <v>3822237.7831762447</v>
      </c>
      <c r="I29" s="511">
        <f t="shared" si="0"/>
        <v>0</v>
      </c>
      <c r="J29" s="511"/>
      <c r="K29" s="518">
        <f t="shared" si="9"/>
        <v>3822237.7831762447</v>
      </c>
      <c r="L29" s="519">
        <f t="shared" ref="L29" si="13">IF(K29&lt;&gt;0,+G29-K29,0)</f>
        <v>0</v>
      </c>
      <c r="M29" s="518">
        <f t="shared" si="10"/>
        <v>3822237.7831762447</v>
      </c>
      <c r="N29" s="514">
        <f t="shared" si="2"/>
        <v>0</v>
      </c>
      <c r="O29" s="514">
        <f t="shared" si="3"/>
        <v>0</v>
      </c>
      <c r="P29" s="272"/>
    </row>
    <row r="30" spans="2:16">
      <c r="B30" s="195" t="str">
        <f t="shared" si="6"/>
        <v/>
      </c>
      <c r="C30" s="507">
        <f>IF(D11="","-",+C29+1)</f>
        <v>2022</v>
      </c>
      <c r="D30" s="523">
        <f>IF(F29+SUM(E$17:E29)=D$10,F29,D$10-SUM(E$17:E29))</f>
        <v>27299539.389514629</v>
      </c>
      <c r="E30" s="522">
        <f>IF(+I14&lt;F29,I14,D30)</f>
        <v>881633.92857142852</v>
      </c>
      <c r="F30" s="523">
        <f t="shared" ref="F30:F48" si="14">+D30-E30</f>
        <v>26417905.4609432</v>
      </c>
      <c r="G30" s="524">
        <f t="shared" ref="G30:G72" si="15">+I$12*((D30+F30)/2)+E30</f>
        <v>3750628.2358301231</v>
      </c>
      <c r="H30" s="491">
        <f t="shared" ref="H30:H72" si="16">+I$13*((D30+F30)/2)+E30</f>
        <v>3750628.2358301231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26417905.4609432</v>
      </c>
      <c r="E31" s="522">
        <f>IF(+I14&lt;F30,I14,D31)</f>
        <v>881633.92857142852</v>
      </c>
      <c r="F31" s="523">
        <f t="shared" si="14"/>
        <v>25536271.532371771</v>
      </c>
      <c r="G31" s="524">
        <f t="shared" si="15"/>
        <v>3656453.8859816119</v>
      </c>
      <c r="H31" s="491">
        <f t="shared" si="16"/>
        <v>3656453.8859816119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25536271.532371771</v>
      </c>
      <c r="E32" s="522">
        <f>IF(+I14&lt;F31,I14,D32)</f>
        <v>881633.92857142852</v>
      </c>
      <c r="F32" s="523">
        <f t="shared" si="14"/>
        <v>24654637.603800341</v>
      </c>
      <c r="G32" s="524">
        <f t="shared" si="15"/>
        <v>3562279.5361331017</v>
      </c>
      <c r="H32" s="491">
        <f t="shared" si="16"/>
        <v>3562279.5361331017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24654637.603800341</v>
      </c>
      <c r="E33" s="522">
        <f>IF(+I14&lt;F32,I14,D33)</f>
        <v>881633.92857142852</v>
      </c>
      <c r="F33" s="523">
        <f t="shared" si="14"/>
        <v>23773003.675228912</v>
      </c>
      <c r="G33" s="524">
        <f t="shared" si="15"/>
        <v>3468105.1862845905</v>
      </c>
      <c r="H33" s="491">
        <f t="shared" si="16"/>
        <v>3468105.1862845905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23773003.675228912</v>
      </c>
      <c r="E34" s="522">
        <f>IF(+I14&lt;F33,I14,D34)</f>
        <v>881633.92857142852</v>
      </c>
      <c r="F34" s="523">
        <f t="shared" si="14"/>
        <v>22891369.746657483</v>
      </c>
      <c r="G34" s="524">
        <f t="shared" si="15"/>
        <v>3373930.8364360803</v>
      </c>
      <c r="H34" s="491">
        <f t="shared" si="16"/>
        <v>3373930.8364360803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22891369.746657483</v>
      </c>
      <c r="E35" s="522">
        <f>IF(+I14&lt;F34,I14,D35)</f>
        <v>881633.92857142852</v>
      </c>
      <c r="F35" s="523">
        <f t="shared" si="14"/>
        <v>22009735.818086054</v>
      </c>
      <c r="G35" s="524">
        <f t="shared" si="15"/>
        <v>3279756.4865875691</v>
      </c>
      <c r="H35" s="491">
        <f t="shared" si="16"/>
        <v>3279756.4865875691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22009735.818086054</v>
      </c>
      <c r="E36" s="522">
        <f>IF(+I14&lt;F35,I14,D36)</f>
        <v>881633.92857142852</v>
      </c>
      <c r="F36" s="523">
        <f t="shared" si="14"/>
        <v>21128101.889514625</v>
      </c>
      <c r="G36" s="524">
        <f t="shared" si="15"/>
        <v>3185582.1367390589</v>
      </c>
      <c r="H36" s="491">
        <f t="shared" si="16"/>
        <v>3185582.1367390589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21128101.889514625</v>
      </c>
      <c r="E37" s="522">
        <f>IF(+I14&lt;F36,I14,D37)</f>
        <v>881633.92857142852</v>
      </c>
      <c r="F37" s="523">
        <f t="shared" si="14"/>
        <v>20246467.960943196</v>
      </c>
      <c r="G37" s="524">
        <f t="shared" si="15"/>
        <v>3091407.7868905477</v>
      </c>
      <c r="H37" s="491">
        <f t="shared" si="16"/>
        <v>3091407.7868905477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20246467.960943196</v>
      </c>
      <c r="E38" s="522">
        <f>IF(+I14&lt;F37,I14,D38)</f>
        <v>881633.92857142852</v>
      </c>
      <c r="F38" s="523">
        <f t="shared" si="14"/>
        <v>19364834.032371767</v>
      </c>
      <c r="G38" s="524">
        <f t="shared" si="15"/>
        <v>2997233.4370420375</v>
      </c>
      <c r="H38" s="491">
        <f t="shared" si="16"/>
        <v>2997233.4370420375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19364834.032371767</v>
      </c>
      <c r="E39" s="522">
        <f>IF(+I14&lt;F38,I14,D39)</f>
        <v>881633.92857142852</v>
      </c>
      <c r="F39" s="523">
        <f t="shared" si="14"/>
        <v>18483200.103800338</v>
      </c>
      <c r="G39" s="524">
        <f t="shared" si="15"/>
        <v>2903059.0871935263</v>
      </c>
      <c r="H39" s="491">
        <f t="shared" si="16"/>
        <v>2903059.0871935263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18483200.103800338</v>
      </c>
      <c r="E40" s="522">
        <f>IF(+I14&lt;F39,I14,D40)</f>
        <v>881633.92857142852</v>
      </c>
      <c r="F40" s="523">
        <f t="shared" si="14"/>
        <v>17601566.175228909</v>
      </c>
      <c r="G40" s="524">
        <f t="shared" si="15"/>
        <v>2808884.7373450156</v>
      </c>
      <c r="H40" s="491">
        <f t="shared" si="16"/>
        <v>2808884.7373450156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17601566.175228909</v>
      </c>
      <c r="E41" s="522">
        <f>IF(+I14&lt;F40,I14,D41)</f>
        <v>881633.92857142852</v>
      </c>
      <c r="F41" s="523">
        <f t="shared" si="14"/>
        <v>16719932.24665748</v>
      </c>
      <c r="G41" s="524">
        <f t="shared" si="15"/>
        <v>2714710.3874965045</v>
      </c>
      <c r="H41" s="491">
        <f t="shared" si="16"/>
        <v>2714710.3874965045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16719932.24665748</v>
      </c>
      <c r="E42" s="522">
        <f>IF(+I14&lt;F41,I14,D42)</f>
        <v>881633.92857142852</v>
      </c>
      <c r="F42" s="523">
        <f t="shared" si="14"/>
        <v>15838298.31808605</v>
      </c>
      <c r="G42" s="524">
        <f t="shared" si="15"/>
        <v>2620536.0376479942</v>
      </c>
      <c r="H42" s="491">
        <f t="shared" si="16"/>
        <v>2620536.0376479942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15838298.31808605</v>
      </c>
      <c r="E43" s="522">
        <f>IF(+I14&lt;F42,I14,D43)</f>
        <v>881633.92857142852</v>
      </c>
      <c r="F43" s="523">
        <f t="shared" si="14"/>
        <v>14956664.389514621</v>
      </c>
      <c r="G43" s="524">
        <f t="shared" si="15"/>
        <v>2526361.6877994835</v>
      </c>
      <c r="H43" s="491">
        <f t="shared" si="16"/>
        <v>2526361.6877994835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14956664.389514621</v>
      </c>
      <c r="E44" s="522">
        <f>IF(+I14&lt;F43,I14,D44)</f>
        <v>881633.92857142852</v>
      </c>
      <c r="F44" s="523">
        <f t="shared" si="14"/>
        <v>14075030.460943192</v>
      </c>
      <c r="G44" s="524">
        <f t="shared" si="15"/>
        <v>2432187.3379509728</v>
      </c>
      <c r="H44" s="491">
        <f t="shared" si="16"/>
        <v>2432187.3379509728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14075030.460943192</v>
      </c>
      <c r="E45" s="522">
        <f>IF(+I14&lt;F44,I14,D45)</f>
        <v>881633.92857142852</v>
      </c>
      <c r="F45" s="523">
        <f t="shared" si="14"/>
        <v>13193396.532371763</v>
      </c>
      <c r="G45" s="524">
        <f t="shared" si="15"/>
        <v>2338012.9881024617</v>
      </c>
      <c r="H45" s="491">
        <f t="shared" si="16"/>
        <v>2338012.9881024617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13193396.532371763</v>
      </c>
      <c r="E46" s="522">
        <f>IF(+I14&lt;F45,I14,D46)</f>
        <v>881633.92857142852</v>
      </c>
      <c r="F46" s="523">
        <f t="shared" si="14"/>
        <v>12311762.603800334</v>
      </c>
      <c r="G46" s="524">
        <f t="shared" si="15"/>
        <v>2243838.638253951</v>
      </c>
      <c r="H46" s="491">
        <f t="shared" si="16"/>
        <v>2243838.638253951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12311762.603800334</v>
      </c>
      <c r="E47" s="522">
        <f>IF(+I14&lt;F46,I14,D47)</f>
        <v>881633.92857142852</v>
      </c>
      <c r="F47" s="523">
        <f t="shared" si="14"/>
        <v>11430128.675228905</v>
      </c>
      <c r="G47" s="524">
        <f t="shared" si="15"/>
        <v>2149664.2884054403</v>
      </c>
      <c r="H47" s="491">
        <f t="shared" si="16"/>
        <v>2149664.2884054403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11430128.675228905</v>
      </c>
      <c r="E48" s="522">
        <f>IF(+I14&lt;F47,I14,D48)</f>
        <v>881633.92857142852</v>
      </c>
      <c r="F48" s="523">
        <f t="shared" si="14"/>
        <v>10548494.746657476</v>
      </c>
      <c r="G48" s="524">
        <f t="shared" si="15"/>
        <v>2055489.9385569296</v>
      </c>
      <c r="H48" s="491">
        <f t="shared" si="16"/>
        <v>2055489.9385569296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10548494.746657476</v>
      </c>
      <c r="E49" s="522">
        <f>IF(+I14&lt;F48,I14,D49)</f>
        <v>881633.92857142852</v>
      </c>
      <c r="F49" s="523">
        <f t="shared" ref="F49:F72" si="17">+D49-E49</f>
        <v>9666860.8180860467</v>
      </c>
      <c r="G49" s="524">
        <f t="shared" si="15"/>
        <v>1961315.5887084189</v>
      </c>
      <c r="H49" s="491">
        <f t="shared" si="16"/>
        <v>1961315.5887084189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9666860.8180860467</v>
      </c>
      <c r="E50" s="522">
        <f>IF(+I14&lt;F49,I14,D50)</f>
        <v>881633.92857142852</v>
      </c>
      <c r="F50" s="523">
        <f t="shared" si="17"/>
        <v>8785226.8895146176</v>
      </c>
      <c r="G50" s="524">
        <f t="shared" si="15"/>
        <v>1867141.2388599082</v>
      </c>
      <c r="H50" s="491">
        <f t="shared" si="16"/>
        <v>1867141.2388599082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8785226.8895146176</v>
      </c>
      <c r="E51" s="522">
        <f>IF(+I14&lt;F50,I14,D51)</f>
        <v>881633.92857142852</v>
      </c>
      <c r="F51" s="523">
        <f t="shared" si="17"/>
        <v>7903592.9609431894</v>
      </c>
      <c r="G51" s="524">
        <f t="shared" si="15"/>
        <v>1772966.8890113975</v>
      </c>
      <c r="H51" s="491">
        <f t="shared" si="16"/>
        <v>1772966.8890113975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7903592.9609431894</v>
      </c>
      <c r="E52" s="522">
        <f>IF(+I14&lt;F51,I14,D52)</f>
        <v>881633.92857142852</v>
      </c>
      <c r="F52" s="523">
        <f t="shared" si="17"/>
        <v>7021959.0323717613</v>
      </c>
      <c r="G52" s="524">
        <f t="shared" si="15"/>
        <v>1678792.5391628868</v>
      </c>
      <c r="H52" s="491">
        <f t="shared" si="16"/>
        <v>1678792.5391628868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7021959.0323717613</v>
      </c>
      <c r="E53" s="522">
        <f>IF(+I14&lt;F52,I14,D53)</f>
        <v>881633.92857142852</v>
      </c>
      <c r="F53" s="523">
        <f t="shared" si="17"/>
        <v>6140325.1038003331</v>
      </c>
      <c r="G53" s="524">
        <f t="shared" si="15"/>
        <v>1584618.1893143761</v>
      </c>
      <c r="H53" s="491">
        <f t="shared" si="16"/>
        <v>1584618.1893143761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6140325.1038003331</v>
      </c>
      <c r="E54" s="522">
        <f>IF(+I14&lt;F53,I14,D54)</f>
        <v>881633.92857142852</v>
      </c>
      <c r="F54" s="523">
        <f t="shared" si="17"/>
        <v>5258691.1752289049</v>
      </c>
      <c r="G54" s="524">
        <f t="shared" si="15"/>
        <v>1490443.8394658656</v>
      </c>
      <c r="H54" s="491">
        <f t="shared" si="16"/>
        <v>1490443.8394658656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5258691.1752289049</v>
      </c>
      <c r="E55" s="522">
        <f>IF(+I14&lt;F54,I14,D55)</f>
        <v>881633.92857142852</v>
      </c>
      <c r="F55" s="523">
        <f t="shared" si="17"/>
        <v>4377057.2466574768</v>
      </c>
      <c r="G55" s="524">
        <f t="shared" si="15"/>
        <v>1396269.4896173549</v>
      </c>
      <c r="H55" s="491">
        <f t="shared" si="16"/>
        <v>1396269.4896173549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4377057.2466574768</v>
      </c>
      <c r="E56" s="522">
        <f>IF(+I14&lt;F55,I14,D56)</f>
        <v>881633.92857142852</v>
      </c>
      <c r="F56" s="523">
        <f t="shared" si="17"/>
        <v>3495423.3180860481</v>
      </c>
      <c r="G56" s="524">
        <f t="shared" si="15"/>
        <v>1302095.1397688442</v>
      </c>
      <c r="H56" s="491">
        <f t="shared" si="16"/>
        <v>1302095.1397688442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3495423.3180860481</v>
      </c>
      <c r="E57" s="522">
        <f>IF(+I14&lt;F56,I14,D57)</f>
        <v>881633.92857142852</v>
      </c>
      <c r="F57" s="523">
        <f t="shared" si="17"/>
        <v>2613789.3895146195</v>
      </c>
      <c r="G57" s="524">
        <f t="shared" si="15"/>
        <v>1207920.7899203338</v>
      </c>
      <c r="H57" s="491">
        <f t="shared" si="16"/>
        <v>1207920.7899203338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2613789.3895146195</v>
      </c>
      <c r="E58" s="522">
        <f>IF(+I14&lt;F57,I14,D58)</f>
        <v>881633.92857142852</v>
      </c>
      <c r="F58" s="523">
        <f t="shared" si="17"/>
        <v>1732155.4609431908</v>
      </c>
      <c r="G58" s="524">
        <f t="shared" si="15"/>
        <v>1113746.4400718228</v>
      </c>
      <c r="H58" s="491">
        <f t="shared" si="16"/>
        <v>1113746.4400718228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1732155.4609431908</v>
      </c>
      <c r="E59" s="522">
        <f>IF(+I14&lt;F58,I14,D59)</f>
        <v>881633.92857142852</v>
      </c>
      <c r="F59" s="523">
        <f t="shared" si="17"/>
        <v>850521.53237176233</v>
      </c>
      <c r="G59" s="524">
        <f t="shared" si="15"/>
        <v>1019572.0902233123</v>
      </c>
      <c r="H59" s="491">
        <f t="shared" si="16"/>
        <v>1019572.0902233123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850521.53237176233</v>
      </c>
      <c r="E60" s="522">
        <f>IF(+I14&lt;F59,I14,D60)</f>
        <v>850521.53237176233</v>
      </c>
      <c r="F60" s="523">
        <f t="shared" si="17"/>
        <v>0</v>
      </c>
      <c r="G60" s="524">
        <f t="shared" si="15"/>
        <v>895947.02573557652</v>
      </c>
      <c r="H60" s="491">
        <f t="shared" si="16"/>
        <v>895947.02573557652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15"/>
        <v>0</v>
      </c>
      <c r="H61" s="491">
        <f t="shared" si="16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15"/>
        <v>0</v>
      </c>
      <c r="H62" s="491">
        <f t="shared" si="16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15"/>
        <v>0</v>
      </c>
      <c r="H63" s="491">
        <f t="shared" si="16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15"/>
        <v>0</v>
      </c>
      <c r="H64" s="491">
        <f t="shared" si="16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15"/>
        <v>0</v>
      </c>
      <c r="H65" s="491">
        <f t="shared" si="16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15"/>
        <v>0</v>
      </c>
      <c r="H66" s="491">
        <f t="shared" si="16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15"/>
        <v>0</v>
      </c>
      <c r="H67" s="491">
        <f t="shared" si="16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15"/>
        <v>0</v>
      </c>
      <c r="H68" s="491">
        <f t="shared" si="16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15"/>
        <v>0</v>
      </c>
      <c r="H69" s="491">
        <f t="shared" si="16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15"/>
        <v>0</v>
      </c>
      <c r="H70" s="491">
        <f t="shared" si="16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15"/>
        <v>0</v>
      </c>
      <c r="H71" s="491">
        <f t="shared" si="16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.5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15"/>
        <v>0</v>
      </c>
      <c r="H72" s="471">
        <f t="shared" si="16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>
      <c r="C73" s="374" t="s">
        <v>78</v>
      </c>
      <c r="D73" s="375"/>
      <c r="E73" s="375">
        <f>SUM(E17:E72)</f>
        <v>37028624.999999993</v>
      </c>
      <c r="F73" s="375"/>
      <c r="G73" s="375">
        <f>SUM(G17:G72)</f>
        <v>127922370.52035959</v>
      </c>
      <c r="H73" s="375">
        <f>SUM(H17:H72)</f>
        <v>127922370.52035959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8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8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.25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74</v>
      </c>
      <c r="Q83" s="269"/>
    </row>
    <row r="84" spans="1:17" ht="18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8.7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5.75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395</v>
      </c>
      <c r="M87" s="546">
        <f>IF(J92&lt;D11,0,VLOOKUP(J92,C17:O72,9))</f>
        <v>3822237.7831762447</v>
      </c>
      <c r="N87" s="546">
        <f>IF(J92&lt;D11,0,VLOOKUP(J92,C17:O72,11))</f>
        <v>3822237.7831762447</v>
      </c>
      <c r="O87" s="547">
        <f>+N87-M87</f>
        <v>0</v>
      </c>
      <c r="P87" s="269"/>
      <c r="Q87" s="269"/>
    </row>
    <row r="88" spans="1:17" ht="15.7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396</v>
      </c>
      <c r="M88" s="550">
        <f>IF(J92&lt;D11,0,VLOOKUP(J92,C99:P154,6))</f>
        <v>4098499.8465098133</v>
      </c>
      <c r="N88" s="550">
        <f>IF(J92&lt;D11,0,VLOOKUP(J92,C99:P154,7))</f>
        <v>4098499.8465098133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276262.06333356863</v>
      </c>
      <c r="N89" s="555">
        <f>+N88-N87</f>
        <v>276262.06333356863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.5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903137.19512195117</v>
      </c>
      <c r="K96" s="375"/>
      <c r="L96" s="375"/>
      <c r="M96" s="375"/>
      <c r="N96" s="375"/>
      <c r="O96" s="375"/>
      <c r="P96" s="272"/>
      <c r="Q96" s="269"/>
    </row>
    <row r="97" spans="1:17" ht="38.25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392</v>
      </c>
      <c r="I97" s="495" t="s">
        <v>393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22">+I99-H99</f>
        <v>0</v>
      </c>
      <c r="K99" s="514"/>
      <c r="L99" s="512">
        <f t="shared" ref="L99:L104" si="23">H99</f>
        <v>451544</v>
      </c>
      <c r="M99" s="513">
        <f t="shared" ref="M99:M130" si="24">IF(L99&lt;&gt;0,+H99-L99,0)</f>
        <v>0</v>
      </c>
      <c r="N99" s="512">
        <f t="shared" ref="N99:N104" si="25">I99</f>
        <v>451544</v>
      </c>
      <c r="O99" s="513">
        <f t="shared" ref="O99:O130" si="26">IF(N99&lt;&gt;0,+I99-N99,0)</f>
        <v>0</v>
      </c>
      <c r="P99" s="513">
        <f t="shared" ref="P99:P130" si="27">+O99-M99</f>
        <v>0</v>
      </c>
      <c r="Q99" s="269"/>
    </row>
    <row r="100" spans="1:17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22"/>
        <v>0</v>
      </c>
      <c r="K100" s="514"/>
      <c r="L100" s="518">
        <f t="shared" si="23"/>
        <v>1112732.9651723914</v>
      </c>
      <c r="M100" s="519">
        <f t="shared" si="24"/>
        <v>0</v>
      </c>
      <c r="N100" s="518">
        <f t="shared" si="25"/>
        <v>1112732.9651723914</v>
      </c>
      <c r="O100" s="514">
        <f t="shared" si="26"/>
        <v>0</v>
      </c>
      <c r="P100" s="514">
        <f t="shared" si="27"/>
        <v>0</v>
      </c>
      <c r="Q100" s="269"/>
    </row>
    <row r="101" spans="1:17">
      <c r="B101" s="195" t="str">
        <f t="shared" ref="B101:B154" si="28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22"/>
        <v>0</v>
      </c>
      <c r="K101" s="514"/>
      <c r="L101" s="518">
        <f t="shared" si="23"/>
        <v>3568989.8996136081</v>
      </c>
      <c r="M101" s="519">
        <f t="shared" si="24"/>
        <v>0</v>
      </c>
      <c r="N101" s="518">
        <f t="shared" si="25"/>
        <v>3568989.8996136081</v>
      </c>
      <c r="O101" s="514">
        <f t="shared" si="26"/>
        <v>0</v>
      </c>
      <c r="P101" s="514">
        <f t="shared" si="27"/>
        <v>0</v>
      </c>
      <c r="Q101" s="269"/>
    </row>
    <row r="102" spans="1:17">
      <c r="B102" s="195" t="str">
        <f t="shared" si="28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22"/>
        <v>0</v>
      </c>
      <c r="K102" s="514"/>
      <c r="L102" s="518">
        <f t="shared" si="23"/>
        <v>4898170.4869055999</v>
      </c>
      <c r="M102" s="519">
        <f t="shared" si="24"/>
        <v>0</v>
      </c>
      <c r="N102" s="518">
        <f t="shared" si="25"/>
        <v>4898170.4869055999</v>
      </c>
      <c r="O102" s="514">
        <f t="shared" si="26"/>
        <v>0</v>
      </c>
      <c r="P102" s="514">
        <f t="shared" si="27"/>
        <v>0</v>
      </c>
      <c r="Q102" s="269"/>
    </row>
    <row r="103" spans="1:17">
      <c r="B103" s="195" t="str">
        <f t="shared" si="28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23"/>
        <v>5624051.2967773527</v>
      </c>
      <c r="M103" s="519">
        <f t="shared" ref="M103:M108" si="29">IF(L103&lt;&gt;0,+H103-L103,0)</f>
        <v>0</v>
      </c>
      <c r="N103" s="518">
        <f t="shared" si="25"/>
        <v>5624051.2967773527</v>
      </c>
      <c r="O103" s="514">
        <f t="shared" ref="O103:O108" si="30">IF(N103&lt;&gt;0,+I103-N103,0)</f>
        <v>0</v>
      </c>
      <c r="P103" s="514">
        <f>+O103-M103</f>
        <v>0</v>
      </c>
      <c r="Q103" s="269"/>
    </row>
    <row r="104" spans="1:17">
      <c r="B104" s="195" t="str">
        <f t="shared" si="28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23"/>
        <v>5542534.9256215226</v>
      </c>
      <c r="M104" s="519">
        <f t="shared" si="29"/>
        <v>0</v>
      </c>
      <c r="N104" s="518">
        <f t="shared" si="25"/>
        <v>5542534.9256215226</v>
      </c>
      <c r="O104" s="514">
        <f t="shared" si="30"/>
        <v>0</v>
      </c>
      <c r="P104" s="514">
        <f>+O104-M104</f>
        <v>0</v>
      </c>
      <c r="Q104" s="269"/>
    </row>
    <row r="105" spans="1:17">
      <c r="B105" s="195" t="str">
        <f t="shared" si="28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22"/>
        <v>0</v>
      </c>
      <c r="K105" s="514"/>
      <c r="L105" s="518">
        <f t="shared" ref="L105:L110" si="31">H105</f>
        <v>5283899.7839213237</v>
      </c>
      <c r="M105" s="519">
        <f t="shared" si="29"/>
        <v>0</v>
      </c>
      <c r="N105" s="518">
        <f t="shared" ref="N105:N110" si="32">I105</f>
        <v>5283899.7839213237</v>
      </c>
      <c r="O105" s="514">
        <f t="shared" si="30"/>
        <v>0</v>
      </c>
      <c r="P105" s="514">
        <f>+O105-M105</f>
        <v>0</v>
      </c>
      <c r="Q105" s="269"/>
    </row>
    <row r="106" spans="1:17">
      <c r="B106" s="195" t="str">
        <f t="shared" si="28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22"/>
        <v>0</v>
      </c>
      <c r="K106" s="514"/>
      <c r="L106" s="518">
        <f t="shared" si="31"/>
        <v>4991780.4266921831</v>
      </c>
      <c r="M106" s="519">
        <f t="shared" si="29"/>
        <v>0</v>
      </c>
      <c r="N106" s="518">
        <f t="shared" si="32"/>
        <v>4991780.4266921831</v>
      </c>
      <c r="O106" s="514">
        <f t="shared" si="30"/>
        <v>0</v>
      </c>
      <c r="P106" s="514">
        <f>+O106-M106</f>
        <v>0</v>
      </c>
      <c r="Q106" s="269"/>
    </row>
    <row r="107" spans="1:17">
      <c r="B107" s="195" t="str">
        <f t="shared" si="28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22"/>
        <v>0</v>
      </c>
      <c r="K107" s="514"/>
      <c r="L107" s="518">
        <f t="shared" si="31"/>
        <v>4728177.1448464729</v>
      </c>
      <c r="M107" s="519">
        <f t="shared" si="29"/>
        <v>0</v>
      </c>
      <c r="N107" s="518">
        <f t="shared" si="32"/>
        <v>4728177.1448464729</v>
      </c>
      <c r="O107" s="514">
        <f t="shared" si="30"/>
        <v>0</v>
      </c>
      <c r="P107" s="514">
        <f>+O107-M107</f>
        <v>0</v>
      </c>
      <c r="Q107" s="269"/>
    </row>
    <row r="108" spans="1:17">
      <c r="B108" s="195" t="str">
        <f t="shared" si="28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22"/>
        <v>0</v>
      </c>
      <c r="K108" s="514"/>
      <c r="L108" s="518">
        <f t="shared" si="31"/>
        <v>4132628.5322350259</v>
      </c>
      <c r="M108" s="519">
        <f t="shared" si="29"/>
        <v>0</v>
      </c>
      <c r="N108" s="518">
        <f t="shared" si="32"/>
        <v>4132628.5322350259</v>
      </c>
      <c r="O108" s="514">
        <f t="shared" si="30"/>
        <v>0</v>
      </c>
      <c r="P108" s="514">
        <f t="shared" si="27"/>
        <v>0</v>
      </c>
      <c r="Q108" s="269"/>
    </row>
    <row r="109" spans="1:17">
      <c r="B109" s="195" t="str">
        <f t="shared" si="28"/>
        <v/>
      </c>
      <c r="C109" s="507">
        <f>IF(D93="","-",+C108+1)</f>
        <v>2019</v>
      </c>
      <c r="D109" s="508">
        <v>30343779.92065743</v>
      </c>
      <c r="E109" s="516">
        <v>861130.81395348837</v>
      </c>
      <c r="F109" s="515">
        <v>29482649.106703941</v>
      </c>
      <c r="G109" s="515">
        <v>29913214.513680685</v>
      </c>
      <c r="H109" s="516">
        <v>4063057.6443278007</v>
      </c>
      <c r="I109" s="510">
        <v>4063057.6443278007</v>
      </c>
      <c r="J109" s="514">
        <f t="shared" si="22"/>
        <v>0</v>
      </c>
      <c r="K109" s="514"/>
      <c r="L109" s="518">
        <f t="shared" si="31"/>
        <v>4063057.6443278007</v>
      </c>
      <c r="M109" s="519">
        <f t="shared" ref="M109" si="33">IF(L109&lt;&gt;0,+H109-L109,0)</f>
        <v>0</v>
      </c>
      <c r="N109" s="518">
        <f t="shared" si="32"/>
        <v>4063057.6443278007</v>
      </c>
      <c r="O109" s="514">
        <f t="shared" si="26"/>
        <v>0</v>
      </c>
      <c r="P109" s="514">
        <f t="shared" si="27"/>
        <v>0</v>
      </c>
      <c r="Q109" s="269"/>
    </row>
    <row r="110" spans="1:17">
      <c r="B110" s="195" t="str">
        <f t="shared" si="28"/>
        <v/>
      </c>
      <c r="C110" s="507">
        <f>IF(D93="","-",+C109+1)</f>
        <v>2020</v>
      </c>
      <c r="D110" s="508">
        <v>29482649.106703941</v>
      </c>
      <c r="E110" s="516">
        <v>881633.92857142852</v>
      </c>
      <c r="F110" s="515">
        <v>28601015.178132512</v>
      </c>
      <c r="G110" s="515">
        <v>29041832.142418228</v>
      </c>
      <c r="H110" s="516">
        <v>4005775.1149744629</v>
      </c>
      <c r="I110" s="510">
        <v>4005775.1149744629</v>
      </c>
      <c r="J110" s="514">
        <f t="shared" si="22"/>
        <v>0</v>
      </c>
      <c r="K110" s="514"/>
      <c r="L110" s="518">
        <f t="shared" si="31"/>
        <v>4005775.1149744629</v>
      </c>
      <c r="M110" s="519">
        <f t="shared" ref="M110" si="34">IF(L110&lt;&gt;0,+H110-L110,0)</f>
        <v>0</v>
      </c>
      <c r="N110" s="518">
        <f t="shared" si="32"/>
        <v>4005775.1149744629</v>
      </c>
      <c r="O110" s="514">
        <f t="shared" si="26"/>
        <v>0</v>
      </c>
      <c r="P110" s="514">
        <f t="shared" si="27"/>
        <v>0</v>
      </c>
      <c r="Q110" s="269"/>
    </row>
    <row r="111" spans="1:17">
      <c r="B111" s="195" t="str">
        <f t="shared" si="28"/>
        <v/>
      </c>
      <c r="C111" s="507">
        <f>IF(D93="","-",+C110+1)</f>
        <v>2021</v>
      </c>
      <c r="D111" s="374">
        <f>IF(F110+SUM(E$99:E110)=D$92,F110,D$92-SUM(E$99:E110))</f>
        <v>28601015.178132512</v>
      </c>
      <c r="E111" s="522">
        <f>IF(+J96&lt;F110,J96,D111)</f>
        <v>903137.19512195117</v>
      </c>
      <c r="F111" s="523">
        <f t="shared" ref="F111:F130" si="35">+D111-E111</f>
        <v>27697877.98301056</v>
      </c>
      <c r="G111" s="523">
        <f t="shared" ref="G111:G130" si="36">+(F111+D111)/2</f>
        <v>28149446.580571536</v>
      </c>
      <c r="H111" s="526">
        <f>+J$94*G111+E111</f>
        <v>4098499.8465098133</v>
      </c>
      <c r="I111" s="577">
        <f>+J$95*G111+E111</f>
        <v>4098499.8465098133</v>
      </c>
      <c r="J111" s="514">
        <f t="shared" si="22"/>
        <v>0</v>
      </c>
      <c r="K111" s="514"/>
      <c r="L111" s="525"/>
      <c r="M111" s="514">
        <f t="shared" si="24"/>
        <v>0</v>
      </c>
      <c r="N111" s="525"/>
      <c r="O111" s="514">
        <f t="shared" si="26"/>
        <v>0</v>
      </c>
      <c r="P111" s="514">
        <f t="shared" si="27"/>
        <v>0</v>
      </c>
      <c r="Q111" s="269"/>
    </row>
    <row r="112" spans="1:17">
      <c r="B112" s="195" t="str">
        <f t="shared" si="28"/>
        <v/>
      </c>
      <c r="C112" s="507">
        <f>IF(D93="","-",+C111+1)</f>
        <v>2022</v>
      </c>
      <c r="D112" s="374">
        <f>IF(F111+SUM(E$99:E111)=D$92,F111,D$92-SUM(E$99:E111))</f>
        <v>27697877.98301056</v>
      </c>
      <c r="E112" s="522">
        <f>IF(+J96&lt;F111,J96,D112)</f>
        <v>903137.19512195117</v>
      </c>
      <c r="F112" s="523">
        <f t="shared" si="35"/>
        <v>26794740.787888609</v>
      </c>
      <c r="G112" s="523">
        <f t="shared" si="36"/>
        <v>27246309.385449585</v>
      </c>
      <c r="H112" s="526">
        <f>+J$94*G112+E112</f>
        <v>3995980.9264979484</v>
      </c>
      <c r="I112" s="577">
        <f>+J$95*G112+E112</f>
        <v>3995980.9264979484</v>
      </c>
      <c r="J112" s="514">
        <f t="shared" si="22"/>
        <v>0</v>
      </c>
      <c r="K112" s="514"/>
      <c r="L112" s="525"/>
      <c r="M112" s="514">
        <f t="shared" si="24"/>
        <v>0</v>
      </c>
      <c r="N112" s="525"/>
      <c r="O112" s="514">
        <f t="shared" si="26"/>
        <v>0</v>
      </c>
      <c r="P112" s="514">
        <f t="shared" si="27"/>
        <v>0</v>
      </c>
      <c r="Q112" s="269"/>
    </row>
    <row r="113" spans="2:17">
      <c r="B113" s="195" t="str">
        <f t="shared" si="28"/>
        <v/>
      </c>
      <c r="C113" s="507">
        <f>IF(D93="","-",+C112+1)</f>
        <v>2023</v>
      </c>
      <c r="D113" s="374">
        <f>IF(F112+SUM(E$99:E112)=D$92,F112,D$92-SUM(E$99:E112))</f>
        <v>26794740.787888609</v>
      </c>
      <c r="E113" s="522">
        <f>IF(+J96&lt;F112,J96,D113)</f>
        <v>903137.19512195117</v>
      </c>
      <c r="F113" s="523">
        <f t="shared" si="35"/>
        <v>25891603.592766657</v>
      </c>
      <c r="G113" s="523">
        <f t="shared" si="36"/>
        <v>26343172.190327633</v>
      </c>
      <c r="H113" s="526">
        <f t="shared" ref="H113:H154" si="37">+J$94*G113+E113</f>
        <v>3893462.0064860834</v>
      </c>
      <c r="I113" s="577">
        <f t="shared" ref="I113:I154" si="38">+J$95*G113+E113</f>
        <v>3893462.0064860834</v>
      </c>
      <c r="J113" s="514">
        <f t="shared" si="22"/>
        <v>0</v>
      </c>
      <c r="K113" s="514"/>
      <c r="L113" s="525"/>
      <c r="M113" s="514">
        <f t="shared" si="24"/>
        <v>0</v>
      </c>
      <c r="N113" s="525"/>
      <c r="O113" s="514">
        <f t="shared" si="26"/>
        <v>0</v>
      </c>
      <c r="P113" s="514">
        <f t="shared" si="27"/>
        <v>0</v>
      </c>
      <c r="Q113" s="269"/>
    </row>
    <row r="114" spans="2:17">
      <c r="B114" s="195" t="str">
        <f t="shared" si="28"/>
        <v/>
      </c>
      <c r="C114" s="507">
        <f>IF(D93="","-",+C113+1)</f>
        <v>2024</v>
      </c>
      <c r="D114" s="374">
        <f>IF(F113+SUM(E$99:E113)=D$92,F113,D$92-SUM(E$99:E113))</f>
        <v>25891603.592766657</v>
      </c>
      <c r="E114" s="522">
        <f>IF(+J96&lt;F113,J96,D114)</f>
        <v>903137.19512195117</v>
      </c>
      <c r="F114" s="523">
        <f t="shared" si="35"/>
        <v>24988466.397644706</v>
      </c>
      <c r="G114" s="523">
        <f t="shared" si="36"/>
        <v>25440034.995205682</v>
      </c>
      <c r="H114" s="526">
        <f t="shared" si="37"/>
        <v>3790943.0864742193</v>
      </c>
      <c r="I114" s="577">
        <f t="shared" si="38"/>
        <v>3790943.0864742193</v>
      </c>
      <c r="J114" s="514">
        <f t="shared" si="22"/>
        <v>0</v>
      </c>
      <c r="K114" s="514"/>
      <c r="L114" s="525"/>
      <c r="M114" s="514">
        <f t="shared" si="24"/>
        <v>0</v>
      </c>
      <c r="N114" s="525"/>
      <c r="O114" s="514">
        <f t="shared" si="26"/>
        <v>0</v>
      </c>
      <c r="P114" s="514">
        <f t="shared" si="27"/>
        <v>0</v>
      </c>
      <c r="Q114" s="269"/>
    </row>
    <row r="115" spans="2:17">
      <c r="B115" s="195" t="str">
        <f t="shared" si="28"/>
        <v/>
      </c>
      <c r="C115" s="507">
        <f>IF(D93="","-",+C114+1)</f>
        <v>2025</v>
      </c>
      <c r="D115" s="374">
        <f>IF(F114+SUM(E$99:E114)=D$92,F114,D$92-SUM(E$99:E114))</f>
        <v>24988466.397644706</v>
      </c>
      <c r="E115" s="522">
        <f>IF(+J96&lt;F114,J96,D115)</f>
        <v>903137.19512195117</v>
      </c>
      <c r="F115" s="523">
        <f t="shared" si="35"/>
        <v>24085329.202522755</v>
      </c>
      <c r="G115" s="523">
        <f t="shared" si="36"/>
        <v>24536897.80008373</v>
      </c>
      <c r="H115" s="526">
        <f t="shared" si="37"/>
        <v>3688424.1664623544</v>
      </c>
      <c r="I115" s="577">
        <f t="shared" si="38"/>
        <v>3688424.1664623544</v>
      </c>
      <c r="J115" s="514">
        <f t="shared" si="22"/>
        <v>0</v>
      </c>
      <c r="K115" s="514"/>
      <c r="L115" s="525"/>
      <c r="M115" s="514">
        <f t="shared" si="24"/>
        <v>0</v>
      </c>
      <c r="N115" s="525"/>
      <c r="O115" s="514">
        <f t="shared" si="26"/>
        <v>0</v>
      </c>
      <c r="P115" s="514">
        <f t="shared" si="27"/>
        <v>0</v>
      </c>
      <c r="Q115" s="269"/>
    </row>
    <row r="116" spans="2:17">
      <c r="B116" s="195" t="str">
        <f t="shared" si="28"/>
        <v/>
      </c>
      <c r="C116" s="507">
        <f>IF(D93="","-",+C115+1)</f>
        <v>2026</v>
      </c>
      <c r="D116" s="374">
        <f>IF(F115+SUM(E$99:E115)=D$92,F115,D$92-SUM(E$99:E115))</f>
        <v>24085329.202522755</v>
      </c>
      <c r="E116" s="522">
        <f>IF(+J96&lt;F115,J96,D116)</f>
        <v>903137.19512195117</v>
      </c>
      <c r="F116" s="523">
        <f t="shared" si="35"/>
        <v>23182192.007400803</v>
      </c>
      <c r="G116" s="523">
        <f t="shared" si="36"/>
        <v>23633760.604961779</v>
      </c>
      <c r="H116" s="526">
        <f t="shared" si="37"/>
        <v>3585905.2464504894</v>
      </c>
      <c r="I116" s="577">
        <f t="shared" si="38"/>
        <v>3585905.2464504894</v>
      </c>
      <c r="J116" s="514">
        <f t="shared" si="22"/>
        <v>0</v>
      </c>
      <c r="K116" s="514"/>
      <c r="L116" s="525"/>
      <c r="M116" s="514">
        <f t="shared" si="24"/>
        <v>0</v>
      </c>
      <c r="N116" s="525"/>
      <c r="O116" s="514">
        <f t="shared" si="26"/>
        <v>0</v>
      </c>
      <c r="P116" s="514">
        <f t="shared" si="27"/>
        <v>0</v>
      </c>
      <c r="Q116" s="269"/>
    </row>
    <row r="117" spans="2:17">
      <c r="B117" s="195" t="str">
        <f t="shared" si="28"/>
        <v/>
      </c>
      <c r="C117" s="507">
        <f>IF(D93="","-",+C116+1)</f>
        <v>2027</v>
      </c>
      <c r="D117" s="374">
        <f>IF(F116+SUM(E$99:E116)=D$92,F116,D$92-SUM(E$99:E116))</f>
        <v>23182192.007400803</v>
      </c>
      <c r="E117" s="522">
        <f>IF(+J96&lt;F116,J96,D117)</f>
        <v>903137.19512195117</v>
      </c>
      <c r="F117" s="523">
        <f t="shared" si="35"/>
        <v>22279054.812278852</v>
      </c>
      <c r="G117" s="523">
        <f t="shared" si="36"/>
        <v>22730623.409839828</v>
      </c>
      <c r="H117" s="526">
        <f t="shared" si="37"/>
        <v>3483386.3264386244</v>
      </c>
      <c r="I117" s="577">
        <f t="shared" si="38"/>
        <v>3483386.3264386244</v>
      </c>
      <c r="J117" s="514">
        <f t="shared" si="22"/>
        <v>0</v>
      </c>
      <c r="K117" s="514"/>
      <c r="L117" s="525"/>
      <c r="M117" s="514">
        <f t="shared" si="24"/>
        <v>0</v>
      </c>
      <c r="N117" s="525"/>
      <c r="O117" s="514">
        <f t="shared" si="26"/>
        <v>0</v>
      </c>
      <c r="P117" s="514">
        <f t="shared" si="27"/>
        <v>0</v>
      </c>
      <c r="Q117" s="269"/>
    </row>
    <row r="118" spans="2:17">
      <c r="B118" s="195" t="str">
        <f t="shared" si="28"/>
        <v/>
      </c>
      <c r="C118" s="507">
        <f>IF(D93="","-",+C117+1)</f>
        <v>2028</v>
      </c>
      <c r="D118" s="374">
        <f>IF(F117+SUM(E$99:E117)=D$92,F117,D$92-SUM(E$99:E117))</f>
        <v>22279054.812278852</v>
      </c>
      <c r="E118" s="522">
        <f>IF(+J96&lt;F117,J96,D118)</f>
        <v>903137.19512195117</v>
      </c>
      <c r="F118" s="523">
        <f t="shared" si="35"/>
        <v>21375917.6171569</v>
      </c>
      <c r="G118" s="523">
        <f t="shared" si="36"/>
        <v>21827486.214717876</v>
      </c>
      <c r="H118" s="526">
        <f t="shared" si="37"/>
        <v>3380867.4064267594</v>
      </c>
      <c r="I118" s="577">
        <f t="shared" si="38"/>
        <v>3380867.4064267594</v>
      </c>
      <c r="J118" s="514">
        <f t="shared" si="22"/>
        <v>0</v>
      </c>
      <c r="K118" s="514"/>
      <c r="L118" s="525"/>
      <c r="M118" s="514">
        <f t="shared" si="24"/>
        <v>0</v>
      </c>
      <c r="N118" s="525"/>
      <c r="O118" s="514">
        <f t="shared" si="26"/>
        <v>0</v>
      </c>
      <c r="P118" s="514">
        <f t="shared" si="27"/>
        <v>0</v>
      </c>
      <c r="Q118" s="269"/>
    </row>
    <row r="119" spans="2:17">
      <c r="B119" s="195" t="str">
        <f t="shared" si="28"/>
        <v/>
      </c>
      <c r="C119" s="507">
        <f>IF(D93="","-",+C118+1)</f>
        <v>2029</v>
      </c>
      <c r="D119" s="374">
        <f>IF(F118+SUM(E$99:E118)=D$92,F118,D$92-SUM(E$99:E118))</f>
        <v>21375917.6171569</v>
      </c>
      <c r="E119" s="522">
        <f>IF(+J96&lt;F118,J96,D119)</f>
        <v>903137.19512195117</v>
      </c>
      <c r="F119" s="523">
        <f t="shared" si="35"/>
        <v>20472780.422034949</v>
      </c>
      <c r="G119" s="523">
        <f t="shared" si="36"/>
        <v>20924349.019595925</v>
      </c>
      <c r="H119" s="526">
        <f t="shared" si="37"/>
        <v>3278348.4864148945</v>
      </c>
      <c r="I119" s="577">
        <f t="shared" si="38"/>
        <v>3278348.4864148945</v>
      </c>
      <c r="J119" s="514">
        <f t="shared" si="22"/>
        <v>0</v>
      </c>
      <c r="K119" s="514"/>
      <c r="L119" s="525"/>
      <c r="M119" s="514">
        <f t="shared" si="24"/>
        <v>0</v>
      </c>
      <c r="N119" s="525"/>
      <c r="O119" s="514">
        <f t="shared" si="26"/>
        <v>0</v>
      </c>
      <c r="P119" s="514">
        <f t="shared" si="27"/>
        <v>0</v>
      </c>
      <c r="Q119" s="269"/>
    </row>
    <row r="120" spans="2:17">
      <c r="B120" s="195" t="str">
        <f t="shared" si="28"/>
        <v/>
      </c>
      <c r="C120" s="507">
        <f>IF(D93="","-",+C119+1)</f>
        <v>2030</v>
      </c>
      <c r="D120" s="374">
        <f>IF(F119+SUM(E$99:E119)=D$92,F119,D$92-SUM(E$99:E119))</f>
        <v>20472780.422034949</v>
      </c>
      <c r="E120" s="522">
        <f>IF(+J96&lt;F119,J96,D120)</f>
        <v>903137.19512195117</v>
      </c>
      <c r="F120" s="523">
        <f t="shared" si="35"/>
        <v>19569643.226912998</v>
      </c>
      <c r="G120" s="523">
        <f t="shared" si="36"/>
        <v>20021211.824473973</v>
      </c>
      <c r="H120" s="526">
        <f t="shared" si="37"/>
        <v>3175829.5664030295</v>
      </c>
      <c r="I120" s="577">
        <f t="shared" si="38"/>
        <v>3175829.5664030295</v>
      </c>
      <c r="J120" s="514">
        <f t="shared" si="22"/>
        <v>0</v>
      </c>
      <c r="K120" s="514"/>
      <c r="L120" s="525"/>
      <c r="M120" s="514">
        <f t="shared" si="24"/>
        <v>0</v>
      </c>
      <c r="N120" s="525"/>
      <c r="O120" s="514">
        <f t="shared" si="26"/>
        <v>0</v>
      </c>
      <c r="P120" s="514">
        <f t="shared" si="27"/>
        <v>0</v>
      </c>
      <c r="Q120" s="269"/>
    </row>
    <row r="121" spans="2:17">
      <c r="B121" s="195" t="str">
        <f t="shared" si="28"/>
        <v/>
      </c>
      <c r="C121" s="507">
        <f>IF(D93="","-",+C120+1)</f>
        <v>2031</v>
      </c>
      <c r="D121" s="374">
        <f>IF(F120+SUM(E$99:E120)=D$92,F120,D$92-SUM(E$99:E120))</f>
        <v>19569643.226912998</v>
      </c>
      <c r="E121" s="522">
        <f>IF(+J96&lt;F120,J96,D121)</f>
        <v>903137.19512195117</v>
      </c>
      <c r="F121" s="523">
        <f t="shared" si="35"/>
        <v>18666506.031791046</v>
      </c>
      <c r="G121" s="523">
        <f t="shared" si="36"/>
        <v>19118074.629352022</v>
      </c>
      <c r="H121" s="526">
        <f t="shared" si="37"/>
        <v>3073310.6463911654</v>
      </c>
      <c r="I121" s="577">
        <f t="shared" si="38"/>
        <v>3073310.6463911654</v>
      </c>
      <c r="J121" s="514">
        <f t="shared" si="22"/>
        <v>0</v>
      </c>
      <c r="K121" s="514"/>
      <c r="L121" s="525"/>
      <c r="M121" s="514">
        <f t="shared" si="24"/>
        <v>0</v>
      </c>
      <c r="N121" s="525"/>
      <c r="O121" s="514">
        <f t="shared" si="26"/>
        <v>0</v>
      </c>
      <c r="P121" s="514">
        <f t="shared" si="27"/>
        <v>0</v>
      </c>
      <c r="Q121" s="269"/>
    </row>
    <row r="122" spans="2:17">
      <c r="B122" s="195" t="str">
        <f t="shared" si="28"/>
        <v/>
      </c>
      <c r="C122" s="507">
        <f>IF(D93="","-",+C121+1)</f>
        <v>2032</v>
      </c>
      <c r="D122" s="374">
        <f>IF(F121+SUM(E$99:E121)=D$92,F121,D$92-SUM(E$99:E121))</f>
        <v>18666506.031791046</v>
      </c>
      <c r="E122" s="522">
        <f>IF(+J96&lt;F121,J96,D122)</f>
        <v>903137.19512195117</v>
      </c>
      <c r="F122" s="523">
        <f t="shared" si="35"/>
        <v>17763368.836669095</v>
      </c>
      <c r="G122" s="523">
        <f t="shared" si="36"/>
        <v>18214937.434230071</v>
      </c>
      <c r="H122" s="526">
        <f t="shared" si="37"/>
        <v>2970791.7263793005</v>
      </c>
      <c r="I122" s="577">
        <f t="shared" si="38"/>
        <v>2970791.7263793005</v>
      </c>
      <c r="J122" s="514">
        <f t="shared" si="22"/>
        <v>0</v>
      </c>
      <c r="K122" s="514"/>
      <c r="L122" s="525"/>
      <c r="M122" s="514">
        <f t="shared" si="24"/>
        <v>0</v>
      </c>
      <c r="N122" s="525"/>
      <c r="O122" s="514">
        <f t="shared" si="26"/>
        <v>0</v>
      </c>
      <c r="P122" s="514">
        <f t="shared" si="27"/>
        <v>0</v>
      </c>
      <c r="Q122" s="269"/>
    </row>
    <row r="123" spans="2:17">
      <c r="B123" s="195" t="str">
        <f t="shared" si="28"/>
        <v/>
      </c>
      <c r="C123" s="507">
        <f>IF(D93="","-",+C122+1)</f>
        <v>2033</v>
      </c>
      <c r="D123" s="374">
        <f>IF(F122+SUM(E$99:E122)=D$92,F122,D$92-SUM(E$99:E122))</f>
        <v>17763368.836669095</v>
      </c>
      <c r="E123" s="522">
        <f>IF(+J96&lt;F122,J96,D123)</f>
        <v>903137.19512195117</v>
      </c>
      <c r="F123" s="523">
        <f t="shared" si="35"/>
        <v>16860231.641547143</v>
      </c>
      <c r="G123" s="523">
        <f t="shared" si="36"/>
        <v>17311800.239108119</v>
      </c>
      <c r="H123" s="526">
        <f t="shared" si="37"/>
        <v>2868272.8063674355</v>
      </c>
      <c r="I123" s="577">
        <f t="shared" si="38"/>
        <v>2868272.8063674355</v>
      </c>
      <c r="J123" s="514">
        <f t="shared" si="22"/>
        <v>0</v>
      </c>
      <c r="K123" s="514"/>
      <c r="L123" s="525"/>
      <c r="M123" s="514">
        <f t="shared" si="24"/>
        <v>0</v>
      </c>
      <c r="N123" s="525"/>
      <c r="O123" s="514">
        <f t="shared" si="26"/>
        <v>0</v>
      </c>
      <c r="P123" s="514">
        <f t="shared" si="27"/>
        <v>0</v>
      </c>
      <c r="Q123" s="269"/>
    </row>
    <row r="124" spans="2:17">
      <c r="B124" s="195" t="str">
        <f t="shared" si="28"/>
        <v/>
      </c>
      <c r="C124" s="507">
        <f>IF(D93="","-",+C123+1)</f>
        <v>2034</v>
      </c>
      <c r="D124" s="374">
        <f>IF(F123+SUM(E$99:E123)=D$92,F123,D$92-SUM(E$99:E123))</f>
        <v>16860231.641547143</v>
      </c>
      <c r="E124" s="522">
        <f>IF(+J96&lt;F123,J96,D124)</f>
        <v>903137.19512195117</v>
      </c>
      <c r="F124" s="523">
        <f t="shared" si="35"/>
        <v>15957094.446425192</v>
      </c>
      <c r="G124" s="523">
        <f t="shared" si="36"/>
        <v>16408663.043986168</v>
      </c>
      <c r="H124" s="526">
        <f t="shared" si="37"/>
        <v>2765753.8863555705</v>
      </c>
      <c r="I124" s="577">
        <f t="shared" si="38"/>
        <v>2765753.8863555705</v>
      </c>
      <c r="J124" s="514">
        <f t="shared" si="22"/>
        <v>0</v>
      </c>
      <c r="K124" s="514"/>
      <c r="L124" s="525"/>
      <c r="M124" s="514">
        <f t="shared" si="24"/>
        <v>0</v>
      </c>
      <c r="N124" s="525"/>
      <c r="O124" s="514">
        <f t="shared" si="26"/>
        <v>0</v>
      </c>
      <c r="P124" s="514">
        <f t="shared" si="27"/>
        <v>0</v>
      </c>
      <c r="Q124" s="269"/>
    </row>
    <row r="125" spans="2:17">
      <c r="B125" s="195" t="str">
        <f t="shared" si="28"/>
        <v/>
      </c>
      <c r="C125" s="507">
        <f>IF(D93="","-",+C124+1)</f>
        <v>2035</v>
      </c>
      <c r="D125" s="374">
        <f>IF(F124+SUM(E$99:E124)=D$92,F124,D$92-SUM(E$99:E124))</f>
        <v>15957094.446425192</v>
      </c>
      <c r="E125" s="522">
        <f>IF(+J96&lt;F124,J96,D125)</f>
        <v>903137.19512195117</v>
      </c>
      <c r="F125" s="523">
        <f t="shared" si="35"/>
        <v>15053957.251303241</v>
      </c>
      <c r="G125" s="523">
        <f t="shared" si="36"/>
        <v>15505525.848864216</v>
      </c>
      <c r="H125" s="526">
        <f t="shared" si="37"/>
        <v>2663234.9663437055</v>
      </c>
      <c r="I125" s="577">
        <f t="shared" si="38"/>
        <v>2663234.9663437055</v>
      </c>
      <c r="J125" s="514">
        <f t="shared" si="22"/>
        <v>0</v>
      </c>
      <c r="K125" s="514"/>
      <c r="L125" s="525"/>
      <c r="M125" s="514">
        <f t="shared" si="24"/>
        <v>0</v>
      </c>
      <c r="N125" s="525"/>
      <c r="O125" s="514">
        <f t="shared" si="26"/>
        <v>0</v>
      </c>
      <c r="P125" s="514">
        <f t="shared" si="27"/>
        <v>0</v>
      </c>
      <c r="Q125" s="269"/>
    </row>
    <row r="126" spans="2:17">
      <c r="B126" s="195" t="str">
        <f t="shared" si="28"/>
        <v/>
      </c>
      <c r="C126" s="507">
        <f>IF(D93="","-",+C125+1)</f>
        <v>2036</v>
      </c>
      <c r="D126" s="374">
        <f>IF(F125+SUM(E$99:E125)=D$92,F125,D$92-SUM(E$99:E125))</f>
        <v>15053957.251303241</v>
      </c>
      <c r="E126" s="522">
        <f>IF(+J96&lt;F125,J96,D126)</f>
        <v>903137.19512195117</v>
      </c>
      <c r="F126" s="523">
        <f t="shared" si="35"/>
        <v>14150820.056181289</v>
      </c>
      <c r="G126" s="523">
        <f t="shared" si="36"/>
        <v>14602388.653742265</v>
      </c>
      <c r="H126" s="526">
        <f t="shared" si="37"/>
        <v>2560716.0463318406</v>
      </c>
      <c r="I126" s="577">
        <f t="shared" si="38"/>
        <v>2560716.0463318406</v>
      </c>
      <c r="J126" s="514">
        <f t="shared" si="22"/>
        <v>0</v>
      </c>
      <c r="K126" s="514"/>
      <c r="L126" s="525"/>
      <c r="M126" s="514">
        <f t="shared" si="24"/>
        <v>0</v>
      </c>
      <c r="N126" s="525"/>
      <c r="O126" s="514">
        <f t="shared" si="26"/>
        <v>0</v>
      </c>
      <c r="P126" s="514">
        <f t="shared" si="27"/>
        <v>0</v>
      </c>
      <c r="Q126" s="269"/>
    </row>
    <row r="127" spans="2:17">
      <c r="B127" s="195" t="str">
        <f t="shared" si="28"/>
        <v/>
      </c>
      <c r="C127" s="507">
        <f>IF(D93="","-",+C126+1)</f>
        <v>2037</v>
      </c>
      <c r="D127" s="374">
        <f>IF(F126+SUM(E$99:E126)=D$92,F126,D$92-SUM(E$99:E126))</f>
        <v>14150820.056181289</v>
      </c>
      <c r="E127" s="522">
        <f>IF(+J96&lt;F126,J96,D127)</f>
        <v>903137.19512195117</v>
      </c>
      <c r="F127" s="523">
        <f t="shared" si="35"/>
        <v>13247682.861059338</v>
      </c>
      <c r="G127" s="523">
        <f t="shared" si="36"/>
        <v>13699251.458620314</v>
      </c>
      <c r="H127" s="526">
        <f t="shared" si="37"/>
        <v>2458197.1263199756</v>
      </c>
      <c r="I127" s="577">
        <f t="shared" si="38"/>
        <v>2458197.1263199756</v>
      </c>
      <c r="J127" s="514">
        <f t="shared" si="22"/>
        <v>0</v>
      </c>
      <c r="K127" s="514"/>
      <c r="L127" s="525"/>
      <c r="M127" s="514">
        <f t="shared" si="24"/>
        <v>0</v>
      </c>
      <c r="N127" s="525"/>
      <c r="O127" s="514">
        <f t="shared" si="26"/>
        <v>0</v>
      </c>
      <c r="P127" s="514">
        <f t="shared" si="27"/>
        <v>0</v>
      </c>
      <c r="Q127" s="269"/>
    </row>
    <row r="128" spans="2:17">
      <c r="B128" s="195" t="str">
        <f t="shared" si="28"/>
        <v/>
      </c>
      <c r="C128" s="507">
        <f>IF(D93="","-",+C127+1)</f>
        <v>2038</v>
      </c>
      <c r="D128" s="374">
        <f>IF(F127+SUM(E$99:E127)=D$92,F127,D$92-SUM(E$99:E127))</f>
        <v>13247682.861059338</v>
      </c>
      <c r="E128" s="522">
        <f>IF(+J96&lt;F127,J96,D128)</f>
        <v>903137.19512195117</v>
      </c>
      <c r="F128" s="523">
        <f t="shared" si="35"/>
        <v>12344545.665937386</v>
      </c>
      <c r="G128" s="523">
        <f t="shared" si="36"/>
        <v>12796114.263498362</v>
      </c>
      <c r="H128" s="526">
        <f t="shared" si="37"/>
        <v>2355678.2063081111</v>
      </c>
      <c r="I128" s="577">
        <f t="shared" si="38"/>
        <v>2355678.2063081111</v>
      </c>
      <c r="J128" s="514">
        <f t="shared" si="22"/>
        <v>0</v>
      </c>
      <c r="K128" s="514"/>
      <c r="L128" s="525"/>
      <c r="M128" s="514">
        <f t="shared" si="24"/>
        <v>0</v>
      </c>
      <c r="N128" s="525"/>
      <c r="O128" s="514">
        <f t="shared" si="26"/>
        <v>0</v>
      </c>
      <c r="P128" s="514">
        <f t="shared" si="27"/>
        <v>0</v>
      </c>
      <c r="Q128" s="269"/>
    </row>
    <row r="129" spans="2:17">
      <c r="B129" s="195" t="str">
        <f t="shared" si="28"/>
        <v/>
      </c>
      <c r="C129" s="507">
        <f>IF(D93="","-",+C128+1)</f>
        <v>2039</v>
      </c>
      <c r="D129" s="374">
        <f>IF(F128+SUM(E$99:E128)=D$92,F128,D$92-SUM(E$99:E128))</f>
        <v>12344545.665937386</v>
      </c>
      <c r="E129" s="522">
        <f>IF(+J96&lt;F128,J96,D129)</f>
        <v>903137.19512195117</v>
      </c>
      <c r="F129" s="523">
        <f t="shared" si="35"/>
        <v>11441408.470815435</v>
      </c>
      <c r="G129" s="523">
        <f t="shared" si="36"/>
        <v>11892977.068376411</v>
      </c>
      <c r="H129" s="526">
        <f t="shared" si="37"/>
        <v>2253159.2862962461</v>
      </c>
      <c r="I129" s="577">
        <f t="shared" si="38"/>
        <v>2253159.2862962461</v>
      </c>
      <c r="J129" s="514">
        <f t="shared" si="22"/>
        <v>0</v>
      </c>
      <c r="K129" s="514"/>
      <c r="L129" s="525"/>
      <c r="M129" s="514">
        <f t="shared" si="24"/>
        <v>0</v>
      </c>
      <c r="N129" s="525"/>
      <c r="O129" s="514">
        <f t="shared" si="26"/>
        <v>0</v>
      </c>
      <c r="P129" s="514">
        <f t="shared" si="27"/>
        <v>0</v>
      </c>
      <c r="Q129" s="269"/>
    </row>
    <row r="130" spans="2:17">
      <c r="B130" s="195" t="str">
        <f t="shared" si="28"/>
        <v/>
      </c>
      <c r="C130" s="507">
        <f>IF(D93="","-",+C129+1)</f>
        <v>2040</v>
      </c>
      <c r="D130" s="374">
        <f>IF(F129+SUM(E$99:E129)=D$92,F129,D$92-SUM(E$99:E129))</f>
        <v>11441408.470815435</v>
      </c>
      <c r="E130" s="522">
        <f>IF(+J96&lt;F129,J96,D130)</f>
        <v>903137.19512195117</v>
      </c>
      <c r="F130" s="523">
        <f t="shared" si="35"/>
        <v>10538271.275693484</v>
      </c>
      <c r="G130" s="523">
        <f t="shared" si="36"/>
        <v>10989839.873254459</v>
      </c>
      <c r="H130" s="526">
        <f t="shared" si="37"/>
        <v>2150640.3662843816</v>
      </c>
      <c r="I130" s="577">
        <f t="shared" si="38"/>
        <v>2150640.3662843816</v>
      </c>
      <c r="J130" s="514">
        <f t="shared" si="22"/>
        <v>0</v>
      </c>
      <c r="K130" s="514"/>
      <c r="L130" s="525"/>
      <c r="M130" s="514">
        <f t="shared" si="24"/>
        <v>0</v>
      </c>
      <c r="N130" s="525"/>
      <c r="O130" s="514">
        <f t="shared" si="26"/>
        <v>0</v>
      </c>
      <c r="P130" s="514">
        <f t="shared" si="27"/>
        <v>0</v>
      </c>
      <c r="Q130" s="269"/>
    </row>
    <row r="131" spans="2:17">
      <c r="B131" s="195" t="str">
        <f t="shared" si="28"/>
        <v/>
      </c>
      <c r="C131" s="507">
        <f>IF(D93="","-",+C130+1)</f>
        <v>2041</v>
      </c>
      <c r="D131" s="374">
        <f>IF(F130+SUM(E$99:E130)=D$92,F130,D$92-SUM(E$99:E130))</f>
        <v>10538271.275693484</v>
      </c>
      <c r="E131" s="522">
        <f>IF(+J96&lt;F130,J96,D131)</f>
        <v>903137.19512195117</v>
      </c>
      <c r="F131" s="523">
        <f t="shared" ref="F131:F154" si="39">+D131-E131</f>
        <v>9635134.0805715322</v>
      </c>
      <c r="G131" s="523">
        <f t="shared" ref="G131:G154" si="40">+(F131+D131)/2</f>
        <v>10086702.678132508</v>
      </c>
      <c r="H131" s="526">
        <f t="shared" si="37"/>
        <v>2048121.4462725164</v>
      </c>
      <c r="I131" s="577">
        <f t="shared" si="38"/>
        <v>2048121.4462725164</v>
      </c>
      <c r="J131" s="514">
        <f t="shared" ref="J131:J154" si="41">+I131-H131</f>
        <v>0</v>
      </c>
      <c r="K131" s="514"/>
      <c r="L131" s="525"/>
      <c r="M131" s="514">
        <f t="shared" ref="M131:M154" si="42">IF(L131&lt;&gt;0,+H131-L131,0)</f>
        <v>0</v>
      </c>
      <c r="N131" s="525"/>
      <c r="O131" s="514">
        <f t="shared" ref="O131:O154" si="43">IF(N131&lt;&gt;0,+I131-N131,0)</f>
        <v>0</v>
      </c>
      <c r="P131" s="514">
        <f t="shared" ref="P131:P154" si="44">+O131-M131</f>
        <v>0</v>
      </c>
      <c r="Q131" s="269"/>
    </row>
    <row r="132" spans="2:17">
      <c r="B132" s="195" t="str">
        <f t="shared" si="28"/>
        <v/>
      </c>
      <c r="C132" s="507">
        <f>IF(D93="","-",+C131+1)</f>
        <v>2042</v>
      </c>
      <c r="D132" s="374">
        <f>IF(F131+SUM(E$99:E131)=D$92,F131,D$92-SUM(E$99:E131))</f>
        <v>9635134.0805715322</v>
      </c>
      <c r="E132" s="522">
        <f>IF(+J96&lt;F131,J96,D132)</f>
        <v>903137.19512195117</v>
      </c>
      <c r="F132" s="523">
        <f t="shared" si="39"/>
        <v>8731996.8854495808</v>
      </c>
      <c r="G132" s="523">
        <f t="shared" si="40"/>
        <v>9183565.4830105565</v>
      </c>
      <c r="H132" s="526">
        <f t="shared" si="37"/>
        <v>1945602.5262606516</v>
      </c>
      <c r="I132" s="577">
        <f t="shared" si="38"/>
        <v>1945602.5262606516</v>
      </c>
      <c r="J132" s="514">
        <f t="shared" si="41"/>
        <v>0</v>
      </c>
      <c r="K132" s="514"/>
      <c r="L132" s="525"/>
      <c r="M132" s="514">
        <f t="shared" si="42"/>
        <v>0</v>
      </c>
      <c r="N132" s="525"/>
      <c r="O132" s="514">
        <f t="shared" si="43"/>
        <v>0</v>
      </c>
      <c r="P132" s="514">
        <f t="shared" si="44"/>
        <v>0</v>
      </c>
      <c r="Q132" s="269"/>
    </row>
    <row r="133" spans="2:17">
      <c r="B133" s="195" t="str">
        <f t="shared" si="28"/>
        <v/>
      </c>
      <c r="C133" s="507">
        <f>IF(D93="","-",+C132+1)</f>
        <v>2043</v>
      </c>
      <c r="D133" s="374">
        <f>IF(F132+SUM(E$99:E132)=D$92,F132,D$92-SUM(E$99:E132))</f>
        <v>8731996.8854495808</v>
      </c>
      <c r="E133" s="522">
        <f>IF(+J96&lt;F132,J96,D133)</f>
        <v>903137.19512195117</v>
      </c>
      <c r="F133" s="523">
        <f t="shared" si="39"/>
        <v>7828859.6903276294</v>
      </c>
      <c r="G133" s="523">
        <f t="shared" si="40"/>
        <v>8280428.2878886051</v>
      </c>
      <c r="H133" s="526">
        <f t="shared" si="37"/>
        <v>1843083.6062487867</v>
      </c>
      <c r="I133" s="577">
        <f t="shared" si="38"/>
        <v>1843083.6062487867</v>
      </c>
      <c r="J133" s="514">
        <f t="shared" si="41"/>
        <v>0</v>
      </c>
      <c r="K133" s="514"/>
      <c r="L133" s="525"/>
      <c r="M133" s="514">
        <f t="shared" si="42"/>
        <v>0</v>
      </c>
      <c r="N133" s="525"/>
      <c r="O133" s="514">
        <f t="shared" si="43"/>
        <v>0</v>
      </c>
      <c r="P133" s="514">
        <f t="shared" si="44"/>
        <v>0</v>
      </c>
      <c r="Q133" s="269"/>
    </row>
    <row r="134" spans="2:17">
      <c r="B134" s="195" t="str">
        <f t="shared" si="28"/>
        <v/>
      </c>
      <c r="C134" s="507">
        <f>IF(D93="","-",+C133+1)</f>
        <v>2044</v>
      </c>
      <c r="D134" s="374">
        <f>IF(F133+SUM(E$99:E133)=D$92,F133,D$92-SUM(E$99:E133))</f>
        <v>7828859.6903276294</v>
      </c>
      <c r="E134" s="522">
        <f>IF(+J96&lt;F133,J96,D134)</f>
        <v>903137.19512195117</v>
      </c>
      <c r="F134" s="523">
        <f t="shared" si="39"/>
        <v>6925722.495205678</v>
      </c>
      <c r="G134" s="523">
        <f t="shared" si="40"/>
        <v>7377291.0927666537</v>
      </c>
      <c r="H134" s="526">
        <f t="shared" si="37"/>
        <v>1740564.6862369219</v>
      </c>
      <c r="I134" s="577">
        <f t="shared" si="38"/>
        <v>1740564.6862369219</v>
      </c>
      <c r="J134" s="514">
        <f t="shared" si="41"/>
        <v>0</v>
      </c>
      <c r="K134" s="514"/>
      <c r="L134" s="525"/>
      <c r="M134" s="514">
        <f t="shared" si="42"/>
        <v>0</v>
      </c>
      <c r="N134" s="525"/>
      <c r="O134" s="514">
        <f t="shared" si="43"/>
        <v>0</v>
      </c>
      <c r="P134" s="514">
        <f t="shared" si="44"/>
        <v>0</v>
      </c>
      <c r="Q134" s="269"/>
    </row>
    <row r="135" spans="2:17">
      <c r="B135" s="195" t="str">
        <f t="shared" si="28"/>
        <v/>
      </c>
      <c r="C135" s="507">
        <f>IF(D93="","-",+C134+1)</f>
        <v>2045</v>
      </c>
      <c r="D135" s="374">
        <f>IF(F134+SUM(E$99:E134)=D$92,F134,D$92-SUM(E$99:E134))</f>
        <v>6925722.495205678</v>
      </c>
      <c r="E135" s="522">
        <f>IF(+J96&lt;F134,J96,D135)</f>
        <v>903137.19512195117</v>
      </c>
      <c r="F135" s="523">
        <f t="shared" si="39"/>
        <v>6022585.3000837266</v>
      </c>
      <c r="G135" s="523">
        <f t="shared" si="40"/>
        <v>6474153.8976447023</v>
      </c>
      <c r="H135" s="526">
        <f t="shared" si="37"/>
        <v>1638045.7662250572</v>
      </c>
      <c r="I135" s="577">
        <f t="shared" si="38"/>
        <v>1638045.7662250572</v>
      </c>
      <c r="J135" s="514">
        <f t="shared" si="41"/>
        <v>0</v>
      </c>
      <c r="K135" s="514"/>
      <c r="L135" s="525"/>
      <c r="M135" s="514">
        <f t="shared" si="42"/>
        <v>0</v>
      </c>
      <c r="N135" s="525"/>
      <c r="O135" s="514">
        <f t="shared" si="43"/>
        <v>0</v>
      </c>
      <c r="P135" s="514">
        <f t="shared" si="44"/>
        <v>0</v>
      </c>
      <c r="Q135" s="269"/>
    </row>
    <row r="136" spans="2:17">
      <c r="B136" s="195" t="str">
        <f t="shared" si="28"/>
        <v/>
      </c>
      <c r="C136" s="507">
        <f>IF(D93="","-",+C135+1)</f>
        <v>2046</v>
      </c>
      <c r="D136" s="374">
        <f>IF(F135+SUM(E$99:E135)=D$92,F135,D$92-SUM(E$99:E135))</f>
        <v>6022585.3000837266</v>
      </c>
      <c r="E136" s="522">
        <f>IF(+J96&lt;F135,J96,D136)</f>
        <v>903137.19512195117</v>
      </c>
      <c r="F136" s="523">
        <f t="shared" si="39"/>
        <v>5119448.1049617752</v>
      </c>
      <c r="G136" s="523">
        <f t="shared" si="40"/>
        <v>5571016.7025227509</v>
      </c>
      <c r="H136" s="526">
        <f t="shared" si="37"/>
        <v>1535526.8462131922</v>
      </c>
      <c r="I136" s="577">
        <f t="shared" si="38"/>
        <v>1535526.8462131922</v>
      </c>
      <c r="J136" s="514">
        <f t="shared" si="41"/>
        <v>0</v>
      </c>
      <c r="K136" s="514"/>
      <c r="L136" s="525"/>
      <c r="M136" s="514">
        <f t="shared" si="42"/>
        <v>0</v>
      </c>
      <c r="N136" s="525"/>
      <c r="O136" s="514">
        <f t="shared" si="43"/>
        <v>0</v>
      </c>
      <c r="P136" s="514">
        <f t="shared" si="44"/>
        <v>0</v>
      </c>
      <c r="Q136" s="269"/>
    </row>
    <row r="137" spans="2:17">
      <c r="B137" s="195" t="str">
        <f t="shared" si="28"/>
        <v/>
      </c>
      <c r="C137" s="507">
        <f>IF(D93="","-",+C136+1)</f>
        <v>2047</v>
      </c>
      <c r="D137" s="374">
        <f>IF(F136+SUM(E$99:E136)=D$92,F136,D$92-SUM(E$99:E136))</f>
        <v>5119448.1049617752</v>
      </c>
      <c r="E137" s="522">
        <f>IF(+J96&lt;F136,J96,D137)</f>
        <v>903137.19512195117</v>
      </c>
      <c r="F137" s="523">
        <f t="shared" si="39"/>
        <v>4216310.9098398238</v>
      </c>
      <c r="G137" s="523">
        <f t="shared" si="40"/>
        <v>4667879.5074007995</v>
      </c>
      <c r="H137" s="526">
        <f t="shared" si="37"/>
        <v>1433007.9262013272</v>
      </c>
      <c r="I137" s="577">
        <f t="shared" si="38"/>
        <v>1433007.9262013272</v>
      </c>
      <c r="J137" s="514">
        <f t="shared" si="41"/>
        <v>0</v>
      </c>
      <c r="K137" s="514"/>
      <c r="L137" s="525"/>
      <c r="M137" s="514">
        <f t="shared" si="42"/>
        <v>0</v>
      </c>
      <c r="N137" s="525"/>
      <c r="O137" s="514">
        <f t="shared" si="43"/>
        <v>0</v>
      </c>
      <c r="P137" s="514">
        <f t="shared" si="44"/>
        <v>0</v>
      </c>
      <c r="Q137" s="269"/>
    </row>
    <row r="138" spans="2:17">
      <c r="B138" s="195" t="str">
        <f t="shared" si="28"/>
        <v/>
      </c>
      <c r="C138" s="507">
        <f>IF(D93="","-",+C137+1)</f>
        <v>2048</v>
      </c>
      <c r="D138" s="374">
        <f>IF(F137+SUM(E$99:E137)=D$92,F137,D$92-SUM(E$99:E137))</f>
        <v>4216310.9098398238</v>
      </c>
      <c r="E138" s="522">
        <f>IF(+J96&lt;F137,J96,D138)</f>
        <v>903137.19512195117</v>
      </c>
      <c r="F138" s="523">
        <f t="shared" si="39"/>
        <v>3313173.7147178724</v>
      </c>
      <c r="G138" s="523">
        <f t="shared" si="40"/>
        <v>3764742.3122788481</v>
      </c>
      <c r="H138" s="526">
        <f t="shared" si="37"/>
        <v>1330489.0061894625</v>
      </c>
      <c r="I138" s="577">
        <f t="shared" si="38"/>
        <v>1330489.0061894625</v>
      </c>
      <c r="J138" s="514">
        <f t="shared" si="41"/>
        <v>0</v>
      </c>
      <c r="K138" s="514"/>
      <c r="L138" s="525"/>
      <c r="M138" s="514">
        <f t="shared" si="42"/>
        <v>0</v>
      </c>
      <c r="N138" s="525"/>
      <c r="O138" s="514">
        <f t="shared" si="43"/>
        <v>0</v>
      </c>
      <c r="P138" s="514">
        <f t="shared" si="44"/>
        <v>0</v>
      </c>
      <c r="Q138" s="269"/>
    </row>
    <row r="139" spans="2:17">
      <c r="B139" s="195" t="str">
        <f t="shared" si="28"/>
        <v/>
      </c>
      <c r="C139" s="507">
        <f>IF(D93="","-",+C138+1)</f>
        <v>2049</v>
      </c>
      <c r="D139" s="374">
        <f>IF(F138+SUM(E$99:E138)=D$92,F138,D$92-SUM(E$99:E138))</f>
        <v>3313173.7147178724</v>
      </c>
      <c r="E139" s="522">
        <f>IF(+J96&lt;F138,J96,D139)</f>
        <v>903137.19512195117</v>
      </c>
      <c r="F139" s="523">
        <f t="shared" si="39"/>
        <v>2410036.519595921</v>
      </c>
      <c r="G139" s="523">
        <f t="shared" si="40"/>
        <v>2861605.1171568967</v>
      </c>
      <c r="H139" s="526">
        <f t="shared" si="37"/>
        <v>1227970.0861775978</v>
      </c>
      <c r="I139" s="577">
        <f t="shared" si="38"/>
        <v>1227970.0861775978</v>
      </c>
      <c r="J139" s="514">
        <f t="shared" si="41"/>
        <v>0</v>
      </c>
      <c r="K139" s="514"/>
      <c r="L139" s="525"/>
      <c r="M139" s="514">
        <f t="shared" si="42"/>
        <v>0</v>
      </c>
      <c r="N139" s="525"/>
      <c r="O139" s="514">
        <f t="shared" si="43"/>
        <v>0</v>
      </c>
      <c r="P139" s="514">
        <f t="shared" si="44"/>
        <v>0</v>
      </c>
      <c r="Q139" s="269"/>
    </row>
    <row r="140" spans="2:17">
      <c r="B140" s="195" t="str">
        <f t="shared" si="28"/>
        <v/>
      </c>
      <c r="C140" s="507">
        <f>IF(D93="","-",+C139+1)</f>
        <v>2050</v>
      </c>
      <c r="D140" s="374">
        <f>IF(F139+SUM(E$99:E139)=D$92,F139,D$92-SUM(E$99:E139))</f>
        <v>2410036.519595921</v>
      </c>
      <c r="E140" s="522">
        <f>IF(+J96&lt;F139,J96,D140)</f>
        <v>903137.19512195117</v>
      </c>
      <c r="F140" s="523">
        <f t="shared" si="39"/>
        <v>1506899.3244739699</v>
      </c>
      <c r="G140" s="523">
        <f t="shared" si="40"/>
        <v>1958467.9220349453</v>
      </c>
      <c r="H140" s="526">
        <f t="shared" si="37"/>
        <v>1125451.1661657328</v>
      </c>
      <c r="I140" s="577">
        <f t="shared" si="38"/>
        <v>1125451.1661657328</v>
      </c>
      <c r="J140" s="514">
        <f t="shared" si="41"/>
        <v>0</v>
      </c>
      <c r="K140" s="514"/>
      <c r="L140" s="525"/>
      <c r="M140" s="514">
        <f t="shared" si="42"/>
        <v>0</v>
      </c>
      <c r="N140" s="525"/>
      <c r="O140" s="514">
        <f t="shared" si="43"/>
        <v>0</v>
      </c>
      <c r="P140" s="514">
        <f t="shared" si="44"/>
        <v>0</v>
      </c>
      <c r="Q140" s="269"/>
    </row>
    <row r="141" spans="2:17">
      <c r="B141" s="195" t="str">
        <f t="shared" si="28"/>
        <v/>
      </c>
      <c r="C141" s="507">
        <f>IF(D93="","-",+C140+1)</f>
        <v>2051</v>
      </c>
      <c r="D141" s="374">
        <f>IF(F140+SUM(E$99:E140)=D$92,F140,D$92-SUM(E$99:E140))</f>
        <v>1506899.3244739699</v>
      </c>
      <c r="E141" s="522">
        <f>IF(+J96&lt;F140,J96,D141)</f>
        <v>903137.19512195117</v>
      </c>
      <c r="F141" s="523">
        <f t="shared" si="39"/>
        <v>603762.1293520187</v>
      </c>
      <c r="G141" s="523">
        <f t="shared" si="40"/>
        <v>1055330.7269129944</v>
      </c>
      <c r="H141" s="526">
        <f t="shared" si="37"/>
        <v>1022932.246153868</v>
      </c>
      <c r="I141" s="577">
        <f t="shared" si="38"/>
        <v>1022932.246153868</v>
      </c>
      <c r="J141" s="514">
        <f t="shared" si="41"/>
        <v>0</v>
      </c>
      <c r="K141" s="514"/>
      <c r="L141" s="525"/>
      <c r="M141" s="514">
        <f t="shared" si="42"/>
        <v>0</v>
      </c>
      <c r="N141" s="525"/>
      <c r="O141" s="514">
        <f t="shared" si="43"/>
        <v>0</v>
      </c>
      <c r="P141" s="514">
        <f t="shared" si="44"/>
        <v>0</v>
      </c>
      <c r="Q141" s="269"/>
    </row>
    <row r="142" spans="2:17">
      <c r="B142" s="195" t="str">
        <f t="shared" si="28"/>
        <v/>
      </c>
      <c r="C142" s="507">
        <f>IF(D93="","-",+C141+1)</f>
        <v>2052</v>
      </c>
      <c r="D142" s="374">
        <f>IF(F141+SUM(E$99:E141)=D$92,F141,D$92-SUM(E$99:E141))</f>
        <v>603762.1293520187</v>
      </c>
      <c r="E142" s="522">
        <f>IF(+J96&lt;F141,J96,D142)</f>
        <v>603762.1293520187</v>
      </c>
      <c r="F142" s="523">
        <f t="shared" si="39"/>
        <v>0</v>
      </c>
      <c r="G142" s="523">
        <f t="shared" si="40"/>
        <v>301881.06467600935</v>
      </c>
      <c r="H142" s="526">
        <f t="shared" si="37"/>
        <v>638029.92486501089</v>
      </c>
      <c r="I142" s="577">
        <f t="shared" si="38"/>
        <v>638029.92486501089</v>
      </c>
      <c r="J142" s="514">
        <f t="shared" si="41"/>
        <v>0</v>
      </c>
      <c r="K142" s="514"/>
      <c r="L142" s="525"/>
      <c r="M142" s="514">
        <f t="shared" si="42"/>
        <v>0</v>
      </c>
      <c r="N142" s="525"/>
      <c r="O142" s="514">
        <f t="shared" si="43"/>
        <v>0</v>
      </c>
      <c r="P142" s="514">
        <f t="shared" si="44"/>
        <v>0</v>
      </c>
      <c r="Q142" s="269"/>
    </row>
    <row r="143" spans="2:17">
      <c r="B143" s="195" t="str">
        <f t="shared" si="28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9"/>
        <v>0</v>
      </c>
      <c r="G143" s="523">
        <f t="shared" si="40"/>
        <v>0</v>
      </c>
      <c r="H143" s="526">
        <f t="shared" si="37"/>
        <v>0</v>
      </c>
      <c r="I143" s="577">
        <f t="shared" si="38"/>
        <v>0</v>
      </c>
      <c r="J143" s="514">
        <f t="shared" si="41"/>
        <v>0</v>
      </c>
      <c r="K143" s="514"/>
      <c r="L143" s="525"/>
      <c r="M143" s="514">
        <f t="shared" si="42"/>
        <v>0</v>
      </c>
      <c r="N143" s="525"/>
      <c r="O143" s="514">
        <f t="shared" si="43"/>
        <v>0</v>
      </c>
      <c r="P143" s="514">
        <f t="shared" si="44"/>
        <v>0</v>
      </c>
      <c r="Q143" s="269"/>
    </row>
    <row r="144" spans="2:17">
      <c r="B144" s="195" t="str">
        <f t="shared" si="28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9"/>
        <v>0</v>
      </c>
      <c r="G144" s="523">
        <f t="shared" si="40"/>
        <v>0</v>
      </c>
      <c r="H144" s="526">
        <f t="shared" si="37"/>
        <v>0</v>
      </c>
      <c r="I144" s="577">
        <f t="shared" si="38"/>
        <v>0</v>
      </c>
      <c r="J144" s="514">
        <f t="shared" si="41"/>
        <v>0</v>
      </c>
      <c r="K144" s="514"/>
      <c r="L144" s="525"/>
      <c r="M144" s="514">
        <f t="shared" si="42"/>
        <v>0</v>
      </c>
      <c r="N144" s="525"/>
      <c r="O144" s="514">
        <f t="shared" si="43"/>
        <v>0</v>
      </c>
      <c r="P144" s="514">
        <f t="shared" si="44"/>
        <v>0</v>
      </c>
      <c r="Q144" s="269"/>
    </row>
    <row r="145" spans="2:17">
      <c r="B145" s="195" t="str">
        <f t="shared" si="28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9"/>
        <v>0</v>
      </c>
      <c r="G145" s="523">
        <f t="shared" si="40"/>
        <v>0</v>
      </c>
      <c r="H145" s="526">
        <f t="shared" si="37"/>
        <v>0</v>
      </c>
      <c r="I145" s="577">
        <f t="shared" si="38"/>
        <v>0</v>
      </c>
      <c r="J145" s="514">
        <f t="shared" si="41"/>
        <v>0</v>
      </c>
      <c r="K145" s="514"/>
      <c r="L145" s="525"/>
      <c r="M145" s="514">
        <f t="shared" si="42"/>
        <v>0</v>
      </c>
      <c r="N145" s="525"/>
      <c r="O145" s="514">
        <f t="shared" si="43"/>
        <v>0</v>
      </c>
      <c r="P145" s="514">
        <f t="shared" si="44"/>
        <v>0</v>
      </c>
      <c r="Q145" s="269"/>
    </row>
    <row r="146" spans="2:17">
      <c r="B146" s="195" t="str">
        <f t="shared" si="28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9"/>
        <v>0</v>
      </c>
      <c r="G146" s="523">
        <f t="shared" si="40"/>
        <v>0</v>
      </c>
      <c r="H146" s="526">
        <f t="shared" si="37"/>
        <v>0</v>
      </c>
      <c r="I146" s="577">
        <f t="shared" si="38"/>
        <v>0</v>
      </c>
      <c r="J146" s="514">
        <f t="shared" si="41"/>
        <v>0</v>
      </c>
      <c r="K146" s="514"/>
      <c r="L146" s="525"/>
      <c r="M146" s="514">
        <f t="shared" si="42"/>
        <v>0</v>
      </c>
      <c r="N146" s="525"/>
      <c r="O146" s="514">
        <f t="shared" si="43"/>
        <v>0</v>
      </c>
      <c r="P146" s="514">
        <f t="shared" si="44"/>
        <v>0</v>
      </c>
      <c r="Q146" s="269"/>
    </row>
    <row r="147" spans="2:17">
      <c r="B147" s="195" t="str">
        <f t="shared" si="28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9"/>
        <v>0</v>
      </c>
      <c r="G147" s="523">
        <f t="shared" si="40"/>
        <v>0</v>
      </c>
      <c r="H147" s="526">
        <f t="shared" si="37"/>
        <v>0</v>
      </c>
      <c r="I147" s="577">
        <f t="shared" si="38"/>
        <v>0</v>
      </c>
      <c r="J147" s="514">
        <f t="shared" si="41"/>
        <v>0</v>
      </c>
      <c r="K147" s="514"/>
      <c r="L147" s="525"/>
      <c r="M147" s="514">
        <f t="shared" si="42"/>
        <v>0</v>
      </c>
      <c r="N147" s="525"/>
      <c r="O147" s="514">
        <f t="shared" si="43"/>
        <v>0</v>
      </c>
      <c r="P147" s="514">
        <f t="shared" si="44"/>
        <v>0</v>
      </c>
      <c r="Q147" s="269"/>
    </row>
    <row r="148" spans="2:17">
      <c r="B148" s="195" t="str">
        <f t="shared" si="28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9"/>
        <v>0</v>
      </c>
      <c r="G148" s="523">
        <f t="shared" si="40"/>
        <v>0</v>
      </c>
      <c r="H148" s="526">
        <f t="shared" si="37"/>
        <v>0</v>
      </c>
      <c r="I148" s="577">
        <f t="shared" si="38"/>
        <v>0</v>
      </c>
      <c r="J148" s="514">
        <f t="shared" si="41"/>
        <v>0</v>
      </c>
      <c r="K148" s="514"/>
      <c r="L148" s="525"/>
      <c r="M148" s="514">
        <f t="shared" si="42"/>
        <v>0</v>
      </c>
      <c r="N148" s="525"/>
      <c r="O148" s="514">
        <f t="shared" si="43"/>
        <v>0</v>
      </c>
      <c r="P148" s="514">
        <f t="shared" si="44"/>
        <v>0</v>
      </c>
      <c r="Q148" s="269"/>
    </row>
    <row r="149" spans="2:17">
      <c r="B149" s="195" t="str">
        <f t="shared" si="28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9"/>
        <v>0</v>
      </c>
      <c r="G149" s="523">
        <f t="shared" si="40"/>
        <v>0</v>
      </c>
      <c r="H149" s="526">
        <f t="shared" si="37"/>
        <v>0</v>
      </c>
      <c r="I149" s="577">
        <f t="shared" si="38"/>
        <v>0</v>
      </c>
      <c r="J149" s="514">
        <f t="shared" si="41"/>
        <v>0</v>
      </c>
      <c r="K149" s="514"/>
      <c r="L149" s="525"/>
      <c r="M149" s="514">
        <f t="shared" si="42"/>
        <v>0</v>
      </c>
      <c r="N149" s="525"/>
      <c r="O149" s="514">
        <f t="shared" si="43"/>
        <v>0</v>
      </c>
      <c r="P149" s="514">
        <f t="shared" si="44"/>
        <v>0</v>
      </c>
      <c r="Q149" s="269"/>
    </row>
    <row r="150" spans="2:17">
      <c r="B150" s="195" t="str">
        <f t="shared" si="28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9"/>
        <v>0</v>
      </c>
      <c r="G150" s="523">
        <f t="shared" si="40"/>
        <v>0</v>
      </c>
      <c r="H150" s="526">
        <f t="shared" si="37"/>
        <v>0</v>
      </c>
      <c r="I150" s="577">
        <f t="shared" si="38"/>
        <v>0</v>
      </c>
      <c r="J150" s="514">
        <f t="shared" si="41"/>
        <v>0</v>
      </c>
      <c r="K150" s="514"/>
      <c r="L150" s="525"/>
      <c r="M150" s="514">
        <f t="shared" si="42"/>
        <v>0</v>
      </c>
      <c r="N150" s="525"/>
      <c r="O150" s="514">
        <f t="shared" si="43"/>
        <v>0</v>
      </c>
      <c r="P150" s="514">
        <f t="shared" si="44"/>
        <v>0</v>
      </c>
      <c r="Q150" s="269"/>
    </row>
    <row r="151" spans="2:17">
      <c r="B151" s="195" t="str">
        <f t="shared" si="28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9"/>
        <v>0</v>
      </c>
      <c r="G151" s="523">
        <f t="shared" si="40"/>
        <v>0</v>
      </c>
      <c r="H151" s="526">
        <f t="shared" si="37"/>
        <v>0</v>
      </c>
      <c r="I151" s="577">
        <f t="shared" si="38"/>
        <v>0</v>
      </c>
      <c r="J151" s="514">
        <f t="shared" si="41"/>
        <v>0</v>
      </c>
      <c r="K151" s="514"/>
      <c r="L151" s="525"/>
      <c r="M151" s="514">
        <f t="shared" si="42"/>
        <v>0</v>
      </c>
      <c r="N151" s="525"/>
      <c r="O151" s="514">
        <f t="shared" si="43"/>
        <v>0</v>
      </c>
      <c r="P151" s="514">
        <f t="shared" si="44"/>
        <v>0</v>
      </c>
      <c r="Q151" s="269"/>
    </row>
    <row r="152" spans="2:17">
      <c r="B152" s="195" t="str">
        <f t="shared" si="28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9"/>
        <v>0</v>
      </c>
      <c r="G152" s="523">
        <f t="shared" si="40"/>
        <v>0</v>
      </c>
      <c r="H152" s="526">
        <f t="shared" si="37"/>
        <v>0</v>
      </c>
      <c r="I152" s="577">
        <f t="shared" si="38"/>
        <v>0</v>
      </c>
      <c r="J152" s="514">
        <f t="shared" si="41"/>
        <v>0</v>
      </c>
      <c r="K152" s="514"/>
      <c r="L152" s="525"/>
      <c r="M152" s="514">
        <f t="shared" si="42"/>
        <v>0</v>
      </c>
      <c r="N152" s="525"/>
      <c r="O152" s="514">
        <f t="shared" si="43"/>
        <v>0</v>
      </c>
      <c r="P152" s="514">
        <f t="shared" si="44"/>
        <v>0</v>
      </c>
      <c r="Q152" s="269"/>
    </row>
    <row r="153" spans="2:17">
      <c r="B153" s="195" t="str">
        <f t="shared" si="28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9"/>
        <v>0</v>
      </c>
      <c r="G153" s="523">
        <f t="shared" si="40"/>
        <v>0</v>
      </c>
      <c r="H153" s="526">
        <f t="shared" si="37"/>
        <v>0</v>
      </c>
      <c r="I153" s="577">
        <f t="shared" si="38"/>
        <v>0</v>
      </c>
      <c r="J153" s="514">
        <f t="shared" si="41"/>
        <v>0</v>
      </c>
      <c r="K153" s="514"/>
      <c r="L153" s="525"/>
      <c r="M153" s="514">
        <f t="shared" si="42"/>
        <v>0</v>
      </c>
      <c r="N153" s="525"/>
      <c r="O153" s="514">
        <f t="shared" si="43"/>
        <v>0</v>
      </c>
      <c r="P153" s="514">
        <f t="shared" si="44"/>
        <v>0</v>
      </c>
      <c r="Q153" s="269"/>
    </row>
    <row r="154" spans="2:17" ht="13.5" thickBot="1">
      <c r="B154" s="195" t="str">
        <f t="shared" si="28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9"/>
        <v>0</v>
      </c>
      <c r="G154" s="528">
        <f t="shared" si="40"/>
        <v>0</v>
      </c>
      <c r="H154" s="530">
        <f t="shared" si="37"/>
        <v>0</v>
      </c>
      <c r="I154" s="579">
        <f t="shared" si="38"/>
        <v>0</v>
      </c>
      <c r="J154" s="533">
        <f t="shared" si="41"/>
        <v>0</v>
      </c>
      <c r="K154" s="514"/>
      <c r="L154" s="532"/>
      <c r="M154" s="533">
        <f t="shared" si="42"/>
        <v>0</v>
      </c>
      <c r="N154" s="532"/>
      <c r="O154" s="533">
        <f t="shared" si="43"/>
        <v>0</v>
      </c>
      <c r="P154" s="533">
        <f t="shared" si="44"/>
        <v>0</v>
      </c>
      <c r="Q154" s="269"/>
    </row>
    <row r="155" spans="2:17">
      <c r="C155" s="374" t="s">
        <v>78</v>
      </c>
      <c r="D155" s="375"/>
      <c r="E155" s="375">
        <f>SUM(E99:E154)</f>
        <v>37028624.999999993</v>
      </c>
      <c r="F155" s="375"/>
      <c r="G155" s="375"/>
      <c r="H155" s="375">
        <f>SUM(H99:H154)</f>
        <v>128423569.58223981</v>
      </c>
      <c r="I155" s="375">
        <f>SUM(I99:I154)</f>
        <v>128423569.58223981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8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TMTc3MDQwPC9Vc2VyTmFtZT48RGF0ZVRpbWU+My8yMi8yMDIyIDQ6NTI6NTUgUE08L0RhdGVUaW1lPjxMYWJlbFN0cmluZz5BRVAgSW50ZXJuYWw8L0xhYmVsU3RyaW5nPjwvaXRlbT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Tc3MDQwPC9Vc2VyTmFtZT48RGF0ZVRpbWU+NS8yNC8yMDIyIDM6NTQ6MDUgUE08L0RhdGVUaW1lPjxMYWJlbFN0cmluZz5BRVAgSW50ZXJuYWw8L0xhYmVsU3RyaW5nPjwvaXRlbT48L2xhYmVsSGlzdG9yeT4=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9AADA218-62E2-4534-8868-6155D4068EE0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D9CCD548-E217-4DEC-9FD3-F34EC6AC943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74</vt:i4>
      </vt:variant>
    </vt:vector>
  </HeadingPairs>
  <TitlesOfParts>
    <vt:vector size="152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s177040</cp:lastModifiedBy>
  <cp:lastPrinted>2022-05-30T00:22:37Z</cp:lastPrinted>
  <dcterms:created xsi:type="dcterms:W3CDTF">2009-05-11T14:02:48Z</dcterms:created>
  <dcterms:modified xsi:type="dcterms:W3CDTF">2022-05-30T00:22:47Z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DocumentLabelXML">
    <vt:lpwstr>&lt;?xml version="1.0" encoding="us-ascii"?&gt;&lt;sisl xmlns:xsi="http://www.w3.org/2001/XMLSchema-instance" xmlns:xsd="http://www.w3.org/2001/XMLSchema" sislVersion="0" policy="e9c0b8d7-bdb4-4fd3-b62a-f50327aaefce" origin="userSelected" xmlns="http://www.boldonj</vt:lpwstr>
  </property>
  <property fmtid="{D5CDD505-2E9C-101B-9397-08002B2CF9AE}" pid="11" name="bjDocumentLabelXML-0">
    <vt:lpwstr>ames.com/2008/01/sie/internal/label"&gt;&lt;element uid="50c31824-0780-4910-87d1-eaaffd182d42" value="" /&gt;&lt;/sisl&gt;</vt:lpwstr>
  </property>
  <property fmtid="{D5CDD505-2E9C-101B-9397-08002B2CF9AE}" pid="12" name="bjLabelHistoryID">
    <vt:lpwstr>{9AADA218-62E2-4534-8868-6155D4068EE0}</vt:lpwstr>
  </property>
</Properties>
</file>